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codeName="ThisWorkbook" defaultThemeVersion="124226"/>
  <xr:revisionPtr revIDLastSave="0" documentId="8_{2494C267-B7E5-41C2-BFC1-F6DB8FA8F38B}" xr6:coauthVersionLast="36" xr6:coauthVersionMax="36" xr10:uidLastSave="{00000000-0000-0000-0000-000000000000}"/>
  <bookViews>
    <workbookView xWindow="0" yWindow="0" windowWidth="24000" windowHeight="9405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11443_00 Pol" sheetId="12" r:id="rId4"/>
    <sheet name="01 11443_01 Pol" sheetId="13" r:id="rId5"/>
    <sheet name="01 11443_02 Pol" sheetId="14" r:id="rId6"/>
    <sheet name="01 11443_03 Pol" sheetId="15" r:id="rId7"/>
    <sheet name="01 11443_04 Pol" sheetId="16" r:id="rId8"/>
    <sheet name="01 11443_05 Pol" sheetId="17" r:id="rId9"/>
    <sheet name="VZT" sheetId="23" r:id="rId10"/>
    <sheet name="01 11443_06 Pol" sheetId="18" r:id="rId11"/>
    <sheet name="01 11443_07 Pol" sheetId="19" r:id="rId12"/>
    <sheet name="01 11443_08 Pol" sheetId="20" r:id="rId13"/>
    <sheet name="01 11443_09 Pol" sheetId="21" r:id="rId14"/>
    <sheet name="Technologie a MaR" sheetId="24" r:id="rId15"/>
    <sheet name="01 11443_10 Pol" sheetId="22" r:id="rId16"/>
    <sheet name="Elektro" sheetId="25" r:id="rId17"/>
  </sheets>
  <externalReferences>
    <externalReference r:id="rId18"/>
    <externalReference r:id="rId19"/>
  </externalReferences>
  <definedNames>
    <definedName name="_xlnm._FilterDatabase" localSheetId="14" hidden="1">'Technologie a MaR'!$A$3:$O$415</definedName>
    <definedName name="CelkemDPHVypocet" localSheetId="1">Stavba!$H$53</definedName>
    <definedName name="CenaCelkem" localSheetId="16">#REF!</definedName>
    <definedName name="CenaCelkem" localSheetId="14">#REF!</definedName>
    <definedName name="CenaCelkem" localSheetId="9">#REF!</definedName>
    <definedName name="CenaCelkem">Stavba!$G$29</definedName>
    <definedName name="CenaCelkemBezDPH" localSheetId="16">#REF!</definedName>
    <definedName name="CenaCelkemBezDPH" localSheetId="14">#REF!</definedName>
    <definedName name="CenaCelkemBezDPH" localSheetId="9">#REF!</definedName>
    <definedName name="CenaCelkemBezDPH">Stavba!$G$28</definedName>
    <definedName name="CenaCelkemVypocet" localSheetId="1">Stavba!$I$53</definedName>
    <definedName name="cisloobjektu" localSheetId="16">#REF!</definedName>
    <definedName name="cisloobjektu" localSheetId="14">#REF!</definedName>
    <definedName name="cisloobjektu" localSheetId="9">#REF!</definedName>
    <definedName name="cisloobjektu">Stavba!$D$3</definedName>
    <definedName name="CisloRozpoctu" localSheetId="16">'[1]Krycí list'!$C$2</definedName>
    <definedName name="CisloRozpoctu" localSheetId="14">'[1]Krycí list'!$C$2</definedName>
    <definedName name="CisloRozpoctu" localSheetId="9">'[1]Krycí list'!$C$2</definedName>
    <definedName name="CisloRozpoctu">'[2]Krycí list'!$C$2</definedName>
    <definedName name="cislostavby" localSheetId="16">'[1]Krycí list'!$A$7</definedName>
    <definedName name="CisloStavby" localSheetId="1">Stavba!$D$2</definedName>
    <definedName name="cislostavby" localSheetId="14">'[1]Krycí list'!$A$7</definedName>
    <definedName name="cislostavby" localSheetId="9">'[1]Krycí list'!$A$7</definedName>
    <definedName name="cislostavby">'[2]Krycí list'!$A$7</definedName>
    <definedName name="CisloStavebnihoRozpoctu" localSheetId="16">#REF!</definedName>
    <definedName name="CisloStavebnihoRozpoctu" localSheetId="14">#REF!</definedName>
    <definedName name="CisloStavebnihoRozpoctu" localSheetId="9">#REF!</definedName>
    <definedName name="CisloStavebnihoRozpoctu">Stavba!$D$4</definedName>
    <definedName name="dadresa" localSheetId="16">#REF!</definedName>
    <definedName name="dadresa" localSheetId="14">#REF!</definedName>
    <definedName name="dadresa" localSheetId="9">#REF!</definedName>
    <definedName name="dadresa">Stavba!$D$12:$G$12</definedName>
    <definedName name="DIČ" localSheetId="1">Stavba!$I$12</definedName>
    <definedName name="dmisto" localSheetId="16">#REF!</definedName>
    <definedName name="dmisto" localSheetId="14">#REF!</definedName>
    <definedName name="dmisto" localSheetId="9">#REF!</definedName>
    <definedName name="dmisto">Stavba!$E$13:$G$13</definedName>
    <definedName name="DPHSni" localSheetId="16">#REF!</definedName>
    <definedName name="DPHSni" localSheetId="14">#REF!</definedName>
    <definedName name="DPHSni" localSheetId="9">#REF!</definedName>
    <definedName name="DPHSni">Stavba!$G$24</definedName>
    <definedName name="DPHZakl" localSheetId="16">#REF!</definedName>
    <definedName name="DPHZakl" localSheetId="14">#REF!</definedName>
    <definedName name="DPHZakl" localSheetId="9">#REF!</definedName>
    <definedName name="DPHZakl">Stavba!$G$26</definedName>
    <definedName name="dpsc" localSheetId="1">Stavba!$D$13</definedName>
    <definedName name="IČO" localSheetId="1">Stavba!$I$11</definedName>
    <definedName name="Mena" localSheetId="16">#REF!</definedName>
    <definedName name="Mena" localSheetId="14">#REF!</definedName>
    <definedName name="Mena" localSheetId="9">#REF!</definedName>
    <definedName name="Mena">Stavba!$J$29</definedName>
    <definedName name="MistoStavby" localSheetId="16">#REF!</definedName>
    <definedName name="MistoStavby" localSheetId="14">#REF!</definedName>
    <definedName name="MistoStavby" localSheetId="9">#REF!</definedName>
    <definedName name="MistoStavby">Stavba!$D$4</definedName>
    <definedName name="nazevobjektu" localSheetId="16">#REF!</definedName>
    <definedName name="nazevobjektu" localSheetId="14">#REF!</definedName>
    <definedName name="nazevobjektu" localSheetId="9">#REF!</definedName>
    <definedName name="nazevobjektu">Stavba!$E$3</definedName>
    <definedName name="NazevRozpoctu" localSheetId="16">'[1]Krycí list'!$D$2</definedName>
    <definedName name="NazevRozpoctu" localSheetId="14">'[1]Krycí list'!$D$2</definedName>
    <definedName name="NazevRozpoctu" localSheetId="9">'[1]Krycí list'!$D$2</definedName>
    <definedName name="NazevRozpoctu">'[2]Krycí list'!$D$2</definedName>
    <definedName name="nazevstavby" localSheetId="16">'[1]Krycí list'!$C$7</definedName>
    <definedName name="NazevStavby" localSheetId="1">Stavba!$E$2</definedName>
    <definedName name="nazevstavby" localSheetId="14">'[1]Krycí list'!$C$7</definedName>
    <definedName name="nazevstavby" localSheetId="9">'[1]Krycí list'!$C$7</definedName>
    <definedName name="nazevstavby">'[2]Krycí list'!$C$7</definedName>
    <definedName name="NazevStavebnihoRozpoctu" localSheetId="16">#REF!</definedName>
    <definedName name="NazevStavebnihoRozpoctu" localSheetId="14">#REF!</definedName>
    <definedName name="NazevStavebnihoRozpoctu" localSheetId="9">#REF!</definedName>
    <definedName name="NazevStavebnihoRozpoctu">Stavba!$E$4</definedName>
    <definedName name="_xlnm.Print_Titles" localSheetId="3">'01 11443_00 Pol'!$1:$7</definedName>
    <definedName name="_xlnm.Print_Titles" localSheetId="4">'01 11443_01 Pol'!$1:$7</definedName>
    <definedName name="_xlnm.Print_Titles" localSheetId="5">'01 11443_02 Pol'!$1:$7</definedName>
    <definedName name="_xlnm.Print_Titles" localSheetId="6">'01 11443_03 Pol'!$1:$7</definedName>
    <definedName name="_xlnm.Print_Titles" localSheetId="7">'01 11443_04 Pol'!$1:$7</definedName>
    <definedName name="_xlnm.Print_Titles" localSheetId="8">'01 11443_05 Pol'!$1:$7</definedName>
    <definedName name="_xlnm.Print_Titles" localSheetId="10">'01 11443_06 Pol'!$1:$7</definedName>
    <definedName name="_xlnm.Print_Titles" localSheetId="11">'01 11443_07 Pol'!$1:$7</definedName>
    <definedName name="_xlnm.Print_Titles" localSheetId="12">'01 11443_08 Pol'!$1:$7</definedName>
    <definedName name="_xlnm.Print_Titles" localSheetId="13">'01 11443_09 Pol'!$1:$7</definedName>
    <definedName name="_xlnm.Print_Titles" localSheetId="15">'01 11443_10 Pol'!$1:$7</definedName>
    <definedName name="oadresa" localSheetId="16">#REF!</definedName>
    <definedName name="oadresa" localSheetId="14">#REF!</definedName>
    <definedName name="oadresa" localSheetId="9">#REF!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11443_00 Pol'!$A$1:$W$17</definedName>
    <definedName name="_xlnm.Print_Area" localSheetId="4">'01 11443_01 Pol'!$A$1:$W$61</definedName>
    <definedName name="_xlnm.Print_Area" localSheetId="5">'01 11443_02 Pol'!$A$1:$W$141</definedName>
    <definedName name="_xlnm.Print_Area" localSheetId="6">'01 11443_03 Pol'!$A$1:$W$12</definedName>
    <definedName name="_xlnm.Print_Area" localSheetId="7">'01 11443_04 Pol'!$A$1:$W$51</definedName>
    <definedName name="_xlnm.Print_Area" localSheetId="8">'01 11443_05 Pol'!$A$1:$W$12</definedName>
    <definedName name="_xlnm.Print_Area" localSheetId="10">'01 11443_06 Pol'!$A$1:$W$62</definedName>
    <definedName name="_xlnm.Print_Area" localSheetId="11">'01 11443_07 Pol'!$A$1:$W$34</definedName>
    <definedName name="_xlnm.Print_Area" localSheetId="12">'01 11443_08 Pol'!$A$1:$W$19</definedName>
    <definedName name="_xlnm.Print_Area" localSheetId="13">'01 11443_09 Pol'!$A$1:$W$12</definedName>
    <definedName name="_xlnm.Print_Area" localSheetId="15">'01 11443_10 Pol'!$A$1:$W$12</definedName>
    <definedName name="_xlnm.Print_Area" localSheetId="16">Elektro!$A$2:$I$27</definedName>
    <definedName name="_xlnm.Print_Area" localSheetId="1">Stavba!$A$1:$J$99</definedName>
    <definedName name="_xlnm.Print_Area" localSheetId="14">'Technologie a MaR'!$A$2:$O$417</definedName>
    <definedName name="_xlnm.Print_Area" localSheetId="9">VZT!$A$2:$K$25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 localSheetId="16">#REF!</definedName>
    <definedName name="padresa" localSheetId="14">#REF!</definedName>
    <definedName name="padresa" localSheetId="9">#REF!</definedName>
    <definedName name="padresa">Stavba!$D$9</definedName>
    <definedName name="pdic" localSheetId="16">#REF!</definedName>
    <definedName name="pdic" localSheetId="14">#REF!</definedName>
    <definedName name="pdic" localSheetId="9">#REF!</definedName>
    <definedName name="pdic">Stavba!$I$9</definedName>
    <definedName name="pico" localSheetId="16">#REF!</definedName>
    <definedName name="pico" localSheetId="14">#REF!</definedName>
    <definedName name="pico" localSheetId="9">#REF!</definedName>
    <definedName name="pico">Stavba!$I$8</definedName>
    <definedName name="pmisto" localSheetId="16">#REF!</definedName>
    <definedName name="pmisto" localSheetId="14">#REF!</definedName>
    <definedName name="pmisto" localSheetId="9">#REF!</definedName>
    <definedName name="pmisto">Stavba!$E$10</definedName>
    <definedName name="PocetMJ" localSheetId="16">#REF!</definedName>
    <definedName name="PocetMJ" localSheetId="14">#REF!</definedName>
    <definedName name="PocetMJ" localSheetId="9">#REF!</definedName>
    <definedName name="PocetMJ">#REF!</definedName>
    <definedName name="PoptavkaID" localSheetId="16">#REF!</definedName>
    <definedName name="PoptavkaID" localSheetId="14">#REF!</definedName>
    <definedName name="PoptavkaID" localSheetId="9">#REF!</definedName>
    <definedName name="PoptavkaID">Stavba!$A$1</definedName>
    <definedName name="pPSC" localSheetId="16">#REF!</definedName>
    <definedName name="pPSC" localSheetId="14">#REF!</definedName>
    <definedName name="pPSC" localSheetId="9">#REF!</definedName>
    <definedName name="pPSC">Stavba!$D$10</definedName>
    <definedName name="Projektant" localSheetId="16">#REF!</definedName>
    <definedName name="Projektant" localSheetId="14">#REF!</definedName>
    <definedName name="Projektant" localSheetId="9">#REF!</definedName>
    <definedName name="Projektant">Stavba!$D$8</definedName>
    <definedName name="SazbaDPH1" localSheetId="16">'[1]Krycí list'!$C$30</definedName>
    <definedName name="SazbaDPH1" localSheetId="1">Stavba!$E$23</definedName>
    <definedName name="SazbaDPH1" localSheetId="14">'[1]Krycí list'!$C$30</definedName>
    <definedName name="SazbaDPH1" localSheetId="9">'[1]Krycí list'!$C$30</definedName>
    <definedName name="SazbaDPH1">'[2]Krycí list'!$C$30</definedName>
    <definedName name="SazbaDPH2" localSheetId="16">'[1]Krycí list'!$C$32</definedName>
    <definedName name="SazbaDPH2" localSheetId="1">Stavba!$E$25</definedName>
    <definedName name="SazbaDPH2" localSheetId="14">'[1]Krycí list'!$C$32</definedName>
    <definedName name="SazbaDPH2" localSheetId="9">'[1]Krycí list'!$C$32</definedName>
    <definedName name="SazbaDPH2">'[2]Krycí list'!$C$32</definedName>
    <definedName name="SloupecCC" localSheetId="14">#REF!</definedName>
    <definedName name="SloupecCC">#REF!</definedName>
    <definedName name="SloupecCisloPol" localSheetId="16">#REF!</definedName>
    <definedName name="SloupecCisloPol" localSheetId="14">#REF!</definedName>
    <definedName name="SloupecCisloPol" localSheetId="9">#REF!</definedName>
    <definedName name="SloupecCisloPol">#REF!</definedName>
    <definedName name="SloupecJC" localSheetId="16">#REF!</definedName>
    <definedName name="SloupecJC" localSheetId="14">#REF!</definedName>
    <definedName name="SloupecJC" localSheetId="9">#REF!</definedName>
    <definedName name="SloupecJC">#REF!</definedName>
    <definedName name="SloupecMJ" localSheetId="16">#REF!</definedName>
    <definedName name="SloupecMJ" localSheetId="14">#REF!</definedName>
    <definedName name="SloupecMJ" localSheetId="9">#REF!</definedName>
    <definedName name="SloupecMJ">#REF!</definedName>
    <definedName name="SloupecMnozstvi" localSheetId="16">#REF!</definedName>
    <definedName name="SloupecMnozstvi" localSheetId="14">#REF!</definedName>
    <definedName name="SloupecMnozstvi" localSheetId="9">#REF!</definedName>
    <definedName name="SloupecMnozstvi">#REF!</definedName>
    <definedName name="SloupecNazPol" localSheetId="16">#REF!</definedName>
    <definedName name="SloupecNazPol" localSheetId="14">#REF!</definedName>
    <definedName name="SloupecNazPol" localSheetId="9">#REF!</definedName>
    <definedName name="SloupecNazPol">#REF!</definedName>
    <definedName name="SloupecPC" localSheetId="16">#REF!</definedName>
    <definedName name="SloupecPC" localSheetId="14">#REF!</definedName>
    <definedName name="SloupecPC" localSheetId="9">#REF!</definedName>
    <definedName name="SloupecPC">#REF!</definedName>
    <definedName name="Vypracoval" localSheetId="16">#REF!</definedName>
    <definedName name="Vypracoval" localSheetId="14">#REF!</definedName>
    <definedName name="Vypracoval" localSheetId="9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 localSheetId="16">#REF!</definedName>
    <definedName name="ZakladDPHSni" localSheetId="14">#REF!</definedName>
    <definedName name="ZakladDPHSni" localSheetId="9">#REF!</definedName>
    <definedName name="ZakladDPHSni">Stavba!$G$23</definedName>
    <definedName name="ZakladDPHSniVypocet" localSheetId="1">Stavba!$F$53</definedName>
    <definedName name="ZakladDPHZakl" localSheetId="16">#REF!</definedName>
    <definedName name="ZakladDPHZakl" localSheetId="14">#REF!</definedName>
    <definedName name="ZakladDPHZakl" localSheetId="9">#REF!</definedName>
    <definedName name="ZakladDPHZakl">Stavba!$G$25</definedName>
    <definedName name="ZakladDPHZaklVypocet" localSheetId="1">Stavba!$G$53</definedName>
    <definedName name="ZaObjednatele" localSheetId="16">#REF!</definedName>
    <definedName name="ZaObjednatele" localSheetId="14">#REF!</definedName>
    <definedName name="ZaObjednatele" localSheetId="9">#REF!</definedName>
    <definedName name="ZaObjednatele">Stavba!$G$34</definedName>
    <definedName name="Zaokrouhleni" localSheetId="16">#REF!</definedName>
    <definedName name="Zaokrouhleni" localSheetId="14">#REF!</definedName>
    <definedName name="Zaokrouhleni" localSheetId="9">#REF!</definedName>
    <definedName name="Zaokrouhleni">Stavba!$G$27</definedName>
    <definedName name="ZaZhotovitele" localSheetId="16">#REF!</definedName>
    <definedName name="ZaZhotovitele" localSheetId="14">#REF!</definedName>
    <definedName name="ZaZhotovitele" localSheetId="9">#REF!</definedName>
    <definedName name="ZaZhotovitele">Stavba!$D$34</definedName>
    <definedName name="Zhotovitel" localSheetId="16">#REF!</definedName>
    <definedName name="Zhotovitel" localSheetId="14">#REF!</definedName>
    <definedName name="Zhotovitel" localSheetId="9">#REF!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25" l="1"/>
  <c r="C23" i="25"/>
  <c r="C25" i="25" s="1"/>
  <c r="A415" i="24"/>
  <c r="A414" i="24"/>
  <c r="A413" i="24"/>
  <c r="A412" i="24"/>
  <c r="A411" i="24"/>
  <c r="A410" i="24"/>
  <c r="A409" i="24"/>
  <c r="A408" i="24"/>
  <c r="A407" i="24"/>
  <c r="A406" i="24"/>
  <c r="A405" i="24"/>
  <c r="A404" i="24"/>
  <c r="A403" i="24"/>
  <c r="A402" i="24"/>
  <c r="A401" i="24"/>
  <c r="A400" i="24"/>
  <c r="A399" i="24"/>
  <c r="A398" i="24"/>
  <c r="A397" i="24"/>
  <c r="A396" i="24"/>
  <c r="A395" i="24"/>
  <c r="A394" i="24"/>
  <c r="A393" i="24"/>
  <c r="A392" i="24"/>
  <c r="A391" i="24"/>
  <c r="A390" i="24"/>
  <c r="A389" i="24"/>
  <c r="A388" i="24"/>
  <c r="A387" i="24"/>
  <c r="A386" i="24"/>
  <c r="A385" i="24"/>
  <c r="A384" i="24"/>
  <c r="A383" i="24"/>
  <c r="A382" i="24"/>
  <c r="A381" i="24"/>
  <c r="A380" i="24"/>
  <c r="A379" i="24"/>
  <c r="A378" i="24"/>
  <c r="A377" i="24"/>
  <c r="A376" i="24"/>
  <c r="A375" i="24"/>
  <c r="A374" i="24"/>
  <c r="A373" i="24"/>
  <c r="A372" i="24"/>
  <c r="A371" i="24"/>
  <c r="A370" i="24"/>
  <c r="A369" i="24"/>
  <c r="A368" i="24"/>
  <c r="A367" i="24"/>
  <c r="A366" i="24"/>
  <c r="A365" i="24"/>
  <c r="A364" i="24"/>
  <c r="A363" i="24"/>
  <c r="A362" i="24"/>
  <c r="A361" i="24"/>
  <c r="A360" i="24"/>
  <c r="A359" i="24"/>
  <c r="A358" i="24"/>
  <c r="A357" i="24"/>
  <c r="A356" i="24"/>
  <c r="A355" i="24"/>
  <c r="A354" i="24"/>
  <c r="A353" i="24"/>
  <c r="A352" i="24"/>
  <c r="A351" i="24"/>
  <c r="A350" i="24"/>
  <c r="A349" i="24"/>
  <c r="A348" i="24"/>
  <c r="A347" i="24"/>
  <c r="A346" i="24"/>
  <c r="A345" i="24"/>
  <c r="A344" i="24"/>
  <c r="A343" i="24"/>
  <c r="A342" i="24"/>
  <c r="A341" i="24"/>
  <c r="A340" i="24"/>
  <c r="A339" i="24"/>
  <c r="A338" i="24"/>
  <c r="A337" i="24"/>
  <c r="A336" i="24"/>
  <c r="A335" i="24"/>
  <c r="A334" i="24"/>
  <c r="A333" i="24"/>
  <c r="A332" i="24"/>
  <c r="A331" i="24"/>
  <c r="A330" i="24"/>
  <c r="A329" i="24"/>
  <c r="A328" i="24"/>
  <c r="A327" i="24"/>
  <c r="A326" i="24"/>
  <c r="A325" i="24"/>
  <c r="A324" i="24"/>
  <c r="A323" i="24"/>
  <c r="A322" i="24"/>
  <c r="A321" i="24"/>
  <c r="A320" i="24"/>
  <c r="A319" i="24"/>
  <c r="A318" i="24"/>
  <c r="A317" i="24"/>
  <c r="A316" i="24"/>
  <c r="A315" i="24"/>
  <c r="A314" i="24"/>
  <c r="A313" i="24"/>
  <c r="A312" i="24"/>
  <c r="A311" i="24"/>
  <c r="A310" i="24"/>
  <c r="A309" i="24"/>
  <c r="A308" i="24"/>
  <c r="A307" i="24"/>
  <c r="A306" i="24"/>
  <c r="A305" i="24"/>
  <c r="A304" i="24"/>
  <c r="A303" i="24"/>
  <c r="A302" i="24"/>
  <c r="A301" i="24"/>
  <c r="A300" i="24"/>
  <c r="A299" i="24"/>
  <c r="A298" i="24"/>
  <c r="A297" i="24"/>
  <c r="A296" i="24"/>
  <c r="A295" i="24"/>
  <c r="A294" i="24"/>
  <c r="A293" i="24"/>
  <c r="A292" i="24"/>
  <c r="A291" i="24"/>
  <c r="A290" i="24"/>
  <c r="A289" i="24"/>
  <c r="A288" i="24"/>
  <c r="A287" i="24"/>
  <c r="A286" i="24"/>
  <c r="A285" i="24"/>
  <c r="A284" i="24"/>
  <c r="A283" i="24"/>
  <c r="A282" i="24"/>
  <c r="A281" i="24"/>
  <c r="A280" i="24"/>
  <c r="A279" i="24"/>
  <c r="A278" i="24"/>
  <c r="A277" i="24"/>
  <c r="A276" i="24"/>
  <c r="A275" i="24"/>
  <c r="A274" i="24"/>
  <c r="A273" i="24"/>
  <c r="A272" i="24"/>
  <c r="A271" i="24"/>
  <c r="A270" i="24"/>
  <c r="A269" i="24"/>
  <c r="A268" i="24"/>
  <c r="A267" i="24"/>
  <c r="A266" i="24"/>
  <c r="A265" i="24"/>
  <c r="A264" i="24"/>
  <c r="A263" i="24"/>
  <c r="A262" i="24"/>
  <c r="A261" i="24"/>
  <c r="A260" i="24"/>
  <c r="A259" i="24"/>
  <c r="A258" i="24"/>
  <c r="A257" i="24"/>
  <c r="A256" i="24"/>
  <c r="A255" i="24"/>
  <c r="A254" i="24"/>
  <c r="A253" i="24"/>
  <c r="A252" i="24"/>
  <c r="A251" i="24"/>
  <c r="A250" i="24"/>
  <c r="A249" i="24"/>
  <c r="A248" i="24"/>
  <c r="A247" i="24"/>
  <c r="A246" i="24"/>
  <c r="A245" i="24"/>
  <c r="A244" i="24"/>
  <c r="A243" i="24"/>
  <c r="A242" i="24"/>
  <c r="A241" i="24"/>
  <c r="A240" i="24"/>
  <c r="A239" i="24"/>
  <c r="A238" i="24"/>
  <c r="A237" i="24"/>
  <c r="A236" i="24"/>
  <c r="A235" i="24"/>
  <c r="A234" i="24"/>
  <c r="A233" i="24"/>
  <c r="A232" i="24"/>
  <c r="A231" i="24"/>
  <c r="A230" i="24"/>
  <c r="A229" i="24"/>
  <c r="A228" i="24"/>
  <c r="A227" i="24"/>
  <c r="A226" i="24"/>
  <c r="A225" i="24"/>
  <c r="A224" i="24"/>
  <c r="A223" i="24"/>
  <c r="A222" i="24"/>
  <c r="A221" i="24"/>
  <c r="A220" i="24"/>
  <c r="A219" i="24"/>
  <c r="A218" i="24"/>
  <c r="A217" i="24"/>
  <c r="A216" i="24"/>
  <c r="A215" i="24"/>
  <c r="A214" i="24"/>
  <c r="A213" i="24"/>
  <c r="A212" i="24"/>
  <c r="A211" i="24"/>
  <c r="A210" i="24"/>
  <c r="A209" i="24"/>
  <c r="A208" i="24"/>
  <c r="A207" i="24"/>
  <c r="A206" i="24"/>
  <c r="A205" i="24"/>
  <c r="A204" i="24"/>
  <c r="A203" i="24"/>
  <c r="A202" i="24"/>
  <c r="A201" i="24"/>
  <c r="A200" i="24"/>
  <c r="A199" i="24"/>
  <c r="A198" i="24"/>
  <c r="A197" i="24"/>
  <c r="A196" i="24"/>
  <c r="A195" i="24"/>
  <c r="A194" i="24"/>
  <c r="A193" i="24"/>
  <c r="A192" i="24"/>
  <c r="A191" i="24"/>
  <c r="A190" i="24"/>
  <c r="A189" i="24"/>
  <c r="A188" i="24"/>
  <c r="A187" i="24"/>
  <c r="A186" i="24"/>
  <c r="A185" i="24"/>
  <c r="A184" i="24"/>
  <c r="A183" i="24"/>
  <c r="A182" i="24"/>
  <c r="A181" i="24"/>
  <c r="A180" i="24"/>
  <c r="A179" i="24"/>
  <c r="A178" i="24"/>
  <c r="A177" i="24"/>
  <c r="A176" i="24"/>
  <c r="A175" i="24"/>
  <c r="A174" i="24"/>
  <c r="A173" i="24"/>
  <c r="A172" i="24"/>
  <c r="A171" i="24"/>
  <c r="A170" i="24"/>
  <c r="A169" i="24"/>
  <c r="A168" i="24"/>
  <c r="A167" i="24"/>
  <c r="A166" i="24"/>
  <c r="A165" i="24"/>
  <c r="A164" i="24"/>
  <c r="A163" i="24"/>
  <c r="A162" i="24"/>
  <c r="A161" i="24"/>
  <c r="A160" i="24"/>
  <c r="A159" i="24"/>
  <c r="A158" i="24"/>
  <c r="A157" i="24"/>
  <c r="A156" i="24"/>
  <c r="A155" i="24"/>
  <c r="A154" i="24"/>
  <c r="A153" i="24"/>
  <c r="A152" i="24"/>
  <c r="A151" i="24"/>
  <c r="A150" i="24"/>
  <c r="A149" i="24"/>
  <c r="A148" i="24"/>
  <c r="A147" i="24"/>
  <c r="A146" i="24"/>
  <c r="A145" i="24"/>
  <c r="A144" i="24"/>
  <c r="A143" i="24"/>
  <c r="A142" i="24"/>
  <c r="A141" i="24"/>
  <c r="A140" i="24"/>
  <c r="A139" i="24"/>
  <c r="A138" i="24"/>
  <c r="A137" i="24"/>
  <c r="A136" i="24"/>
  <c r="A135" i="24"/>
  <c r="A134" i="24"/>
  <c r="A133" i="24"/>
  <c r="A132" i="24"/>
  <c r="A131" i="24"/>
  <c r="A130" i="24"/>
  <c r="A129" i="24"/>
  <c r="A128" i="24"/>
  <c r="A127" i="24"/>
  <c r="A126" i="24"/>
  <c r="A125" i="24"/>
  <c r="A124" i="24"/>
  <c r="A123" i="24"/>
  <c r="A122" i="24"/>
  <c r="A121" i="24"/>
  <c r="A120" i="24"/>
  <c r="A119" i="24"/>
  <c r="A118" i="24"/>
  <c r="A117" i="24"/>
  <c r="A116" i="24"/>
  <c r="A115" i="24"/>
  <c r="A114" i="24"/>
  <c r="A113" i="24"/>
  <c r="A112" i="24"/>
  <c r="A111" i="24"/>
  <c r="A110" i="24"/>
  <c r="A109" i="24"/>
  <c r="A108" i="24"/>
  <c r="A107" i="24"/>
  <c r="A106" i="24"/>
  <c r="A105" i="24"/>
  <c r="A104" i="24"/>
  <c r="A103" i="24"/>
  <c r="A102" i="24"/>
  <c r="A101" i="24"/>
  <c r="A100" i="24"/>
  <c r="A99" i="24"/>
  <c r="A98" i="24"/>
  <c r="A97" i="24"/>
  <c r="A96" i="24"/>
  <c r="A95" i="24"/>
  <c r="A94" i="24"/>
  <c r="A93" i="24"/>
  <c r="A92" i="24"/>
  <c r="A91" i="24"/>
  <c r="A90" i="24"/>
  <c r="A89" i="24"/>
  <c r="A88" i="24"/>
  <c r="A87" i="24"/>
  <c r="A86" i="24"/>
  <c r="A85" i="24"/>
  <c r="A84" i="24"/>
  <c r="A83" i="24"/>
  <c r="A82" i="24"/>
  <c r="A81" i="24"/>
  <c r="A80" i="24"/>
  <c r="A79" i="24"/>
  <c r="A78" i="24"/>
  <c r="A77" i="24"/>
  <c r="A76" i="24"/>
  <c r="A75" i="24"/>
  <c r="A74" i="24"/>
  <c r="A73" i="24"/>
  <c r="A72" i="24"/>
  <c r="A71" i="24"/>
  <c r="A70" i="24"/>
  <c r="A69" i="24"/>
  <c r="A68" i="24"/>
  <c r="A67" i="24"/>
  <c r="A66" i="24"/>
  <c r="A65" i="24"/>
  <c r="A64" i="24"/>
  <c r="A63" i="24"/>
  <c r="A62" i="24"/>
  <c r="A61" i="24"/>
  <c r="A60" i="24"/>
  <c r="A59" i="24"/>
  <c r="A58" i="24"/>
  <c r="A57" i="24"/>
  <c r="A56" i="24"/>
  <c r="A55" i="24"/>
  <c r="A54" i="24"/>
  <c r="A53" i="24"/>
  <c r="A52" i="24"/>
  <c r="A51" i="24"/>
  <c r="A50" i="24"/>
  <c r="A49" i="24"/>
  <c r="A48" i="24"/>
  <c r="A47" i="24"/>
  <c r="A46" i="24"/>
  <c r="A45" i="24"/>
  <c r="A44" i="24"/>
  <c r="A43" i="24"/>
  <c r="A42" i="24"/>
  <c r="A41" i="24"/>
  <c r="A40" i="24"/>
  <c r="A39" i="24"/>
  <c r="A38" i="24"/>
  <c r="A37" i="24"/>
  <c r="A36" i="24"/>
  <c r="A35" i="24"/>
  <c r="A34" i="24"/>
  <c r="A33" i="24"/>
  <c r="A32" i="24"/>
  <c r="A31" i="24"/>
  <c r="A30" i="24"/>
  <c r="A29" i="24"/>
  <c r="A28" i="24"/>
  <c r="A27" i="24"/>
  <c r="A26" i="24"/>
  <c r="A25" i="24"/>
  <c r="A24" i="24"/>
  <c r="A23" i="24"/>
  <c r="A22" i="24"/>
  <c r="A21" i="24"/>
  <c r="A20" i="24"/>
  <c r="A19" i="24"/>
  <c r="A18" i="24"/>
  <c r="A17" i="24"/>
  <c r="A16" i="24"/>
  <c r="A15" i="24"/>
  <c r="A14" i="24"/>
  <c r="A13" i="24"/>
  <c r="K25" i="23"/>
  <c r="G24" i="19"/>
  <c r="G23" i="19" s="1"/>
  <c r="I24" i="19"/>
  <c r="I23" i="19" s="1"/>
  <c r="K24" i="19"/>
  <c r="K23" i="19" s="1"/>
  <c r="M24" i="19"/>
  <c r="M23" i="19" s="1"/>
  <c r="O24" i="19"/>
  <c r="O23" i="19" s="1"/>
  <c r="Q24" i="19"/>
  <c r="Q23" i="19" s="1"/>
  <c r="T24" i="19"/>
  <c r="T23" i="19" s="1"/>
  <c r="I97" i="1"/>
  <c r="I96" i="1"/>
  <c r="G52" i="1"/>
  <c r="F52" i="1"/>
  <c r="I52" i="1" s="1"/>
  <c r="G51" i="1"/>
  <c r="G9" i="22"/>
  <c r="G8" i="22" s="1"/>
  <c r="G11" i="22" s="1"/>
  <c r="I9" i="22"/>
  <c r="I8" i="22" s="1"/>
  <c r="K9" i="22"/>
  <c r="K8" i="22" s="1"/>
  <c r="M9" i="22"/>
  <c r="M8" i="22" s="1"/>
  <c r="O9" i="22"/>
  <c r="O8" i="22" s="1"/>
  <c r="Q9" i="22"/>
  <c r="Q8" i="22" s="1"/>
  <c r="T9" i="22"/>
  <c r="T8" i="22" s="1"/>
  <c r="AC11" i="22"/>
  <c r="AD11" i="22"/>
  <c r="G9" i="21"/>
  <c r="G8" i="21" s="1"/>
  <c r="G11" i="21" s="1"/>
  <c r="I9" i="21"/>
  <c r="I8" i="21" s="1"/>
  <c r="K9" i="21"/>
  <c r="K8" i="21" s="1"/>
  <c r="M9" i="21"/>
  <c r="M8" i="21" s="1"/>
  <c r="O9" i="21"/>
  <c r="O8" i="21" s="1"/>
  <c r="Q9" i="21"/>
  <c r="Q8" i="21" s="1"/>
  <c r="T9" i="21"/>
  <c r="T8" i="21" s="1"/>
  <c r="AC11" i="21"/>
  <c r="F51" i="1" s="1"/>
  <c r="I51" i="1" s="1"/>
  <c r="AD11" i="21"/>
  <c r="G9" i="20"/>
  <c r="I9" i="20"/>
  <c r="K9" i="20"/>
  <c r="K8" i="20" s="1"/>
  <c r="O9" i="20"/>
  <c r="Q9" i="20"/>
  <c r="T9" i="20"/>
  <c r="G10" i="20"/>
  <c r="I10" i="20"/>
  <c r="K10" i="20"/>
  <c r="M10" i="20"/>
  <c r="O10" i="20"/>
  <c r="Q10" i="20"/>
  <c r="T10" i="20"/>
  <c r="G11" i="20"/>
  <c r="I11" i="20"/>
  <c r="K11" i="20"/>
  <c r="M11" i="20"/>
  <c r="O11" i="20"/>
  <c r="Q11" i="20"/>
  <c r="T11" i="20"/>
  <c r="G12" i="20"/>
  <c r="M12" i="20" s="1"/>
  <c r="I12" i="20"/>
  <c r="K12" i="20"/>
  <c r="O12" i="20"/>
  <c r="Q12" i="20"/>
  <c r="T12" i="20"/>
  <c r="G14" i="20"/>
  <c r="G13" i="20" s="1"/>
  <c r="I14" i="20"/>
  <c r="I13" i="20" s="1"/>
  <c r="K14" i="20"/>
  <c r="K13" i="20" s="1"/>
  <c r="O14" i="20"/>
  <c r="O13" i="20" s="1"/>
  <c r="Q14" i="20"/>
  <c r="Q13" i="20" s="1"/>
  <c r="T14" i="20"/>
  <c r="T13" i="20" s="1"/>
  <c r="G16" i="20"/>
  <c r="G15" i="20" s="1"/>
  <c r="I16" i="20"/>
  <c r="I15" i="20" s="1"/>
  <c r="K16" i="20"/>
  <c r="K15" i="20" s="1"/>
  <c r="M16" i="20"/>
  <c r="M15" i="20" s="1"/>
  <c r="O16" i="20"/>
  <c r="O15" i="20" s="1"/>
  <c r="Q16" i="20"/>
  <c r="Q15" i="20" s="1"/>
  <c r="T16" i="20"/>
  <c r="T15" i="20" s="1"/>
  <c r="AC18" i="20"/>
  <c r="F50" i="1" s="1"/>
  <c r="G9" i="19"/>
  <c r="M9" i="19" s="1"/>
  <c r="I9" i="19"/>
  <c r="K9" i="19"/>
  <c r="O9" i="19"/>
  <c r="Q9" i="19"/>
  <c r="T9" i="19"/>
  <c r="G10" i="19"/>
  <c r="M10" i="19" s="1"/>
  <c r="I10" i="19"/>
  <c r="K10" i="19"/>
  <c r="O10" i="19"/>
  <c r="Q10" i="19"/>
  <c r="T10" i="19"/>
  <c r="G11" i="19"/>
  <c r="I11" i="19"/>
  <c r="K11" i="19"/>
  <c r="M11" i="19"/>
  <c r="O11" i="19"/>
  <c r="Q11" i="19"/>
  <c r="T11" i="19"/>
  <c r="G12" i="19"/>
  <c r="M12" i="19" s="1"/>
  <c r="I12" i="19"/>
  <c r="K12" i="19"/>
  <c r="O12" i="19"/>
  <c r="Q12" i="19"/>
  <c r="T12" i="19"/>
  <c r="G13" i="19"/>
  <c r="M13" i="19" s="1"/>
  <c r="I13" i="19"/>
  <c r="K13" i="19"/>
  <c r="O13" i="19"/>
  <c r="Q13" i="19"/>
  <c r="T13" i="19"/>
  <c r="G14" i="19"/>
  <c r="M14" i="19" s="1"/>
  <c r="I14" i="19"/>
  <c r="K14" i="19"/>
  <c r="O14" i="19"/>
  <c r="Q14" i="19"/>
  <c r="T14" i="19"/>
  <c r="G16" i="19"/>
  <c r="M16" i="19" s="1"/>
  <c r="I16" i="19"/>
  <c r="K16" i="19"/>
  <c r="O16" i="19"/>
  <c r="Q16" i="19"/>
  <c r="T16" i="19"/>
  <c r="G17" i="19"/>
  <c r="M17" i="19" s="1"/>
  <c r="I17" i="19"/>
  <c r="K17" i="19"/>
  <c r="O17" i="19"/>
  <c r="Q17" i="19"/>
  <c r="T17" i="19"/>
  <c r="G18" i="19"/>
  <c r="M18" i="19" s="1"/>
  <c r="I18" i="19"/>
  <c r="K18" i="19"/>
  <c r="O18" i="19"/>
  <c r="Q18" i="19"/>
  <c r="T18" i="19"/>
  <c r="G19" i="19"/>
  <c r="M19" i="19" s="1"/>
  <c r="I19" i="19"/>
  <c r="K19" i="19"/>
  <c r="O19" i="19"/>
  <c r="Q19" i="19"/>
  <c r="T19" i="19"/>
  <c r="G20" i="19"/>
  <c r="M20" i="19" s="1"/>
  <c r="I20" i="19"/>
  <c r="K20" i="19"/>
  <c r="O20" i="19"/>
  <c r="Q20" i="19"/>
  <c r="T20" i="19"/>
  <c r="G21" i="19"/>
  <c r="M21" i="19" s="1"/>
  <c r="I21" i="19"/>
  <c r="K21" i="19"/>
  <c r="O21" i="19"/>
  <c r="Q21" i="19"/>
  <c r="T21" i="19"/>
  <c r="G22" i="19"/>
  <c r="M22" i="19" s="1"/>
  <c r="I22" i="19"/>
  <c r="K22" i="19"/>
  <c r="O22" i="19"/>
  <c r="Q22" i="19"/>
  <c r="T22" i="19"/>
  <c r="G26" i="19"/>
  <c r="M26" i="19" s="1"/>
  <c r="M25" i="19" s="1"/>
  <c r="I26" i="19"/>
  <c r="I25" i="19" s="1"/>
  <c r="K26" i="19"/>
  <c r="K25" i="19" s="1"/>
  <c r="O26" i="19"/>
  <c r="O25" i="19" s="1"/>
  <c r="Q26" i="19"/>
  <c r="Q25" i="19" s="1"/>
  <c r="T26" i="19"/>
  <c r="T25" i="19" s="1"/>
  <c r="G28" i="19"/>
  <c r="M28" i="19" s="1"/>
  <c r="I28" i="19"/>
  <c r="K28" i="19"/>
  <c r="O28" i="19"/>
  <c r="Q28" i="19"/>
  <c r="T28" i="19"/>
  <c r="G29" i="19"/>
  <c r="M29" i="19" s="1"/>
  <c r="I29" i="19"/>
  <c r="K29" i="19"/>
  <c r="O29" i="19"/>
  <c r="Q29" i="19"/>
  <c r="T29" i="19"/>
  <c r="G30" i="19"/>
  <c r="M30" i="19" s="1"/>
  <c r="I30" i="19"/>
  <c r="K30" i="19"/>
  <c r="O30" i="19"/>
  <c r="Q30" i="19"/>
  <c r="T30" i="19"/>
  <c r="G31" i="19"/>
  <c r="M31" i="19" s="1"/>
  <c r="I31" i="19"/>
  <c r="K31" i="19"/>
  <c r="O31" i="19"/>
  <c r="Q31" i="19"/>
  <c r="T31" i="19"/>
  <c r="AC33" i="19"/>
  <c r="F49" i="1" s="1"/>
  <c r="G9" i="18"/>
  <c r="M9" i="18" s="1"/>
  <c r="I9" i="18"/>
  <c r="K9" i="18"/>
  <c r="O9" i="18"/>
  <c r="Q9" i="18"/>
  <c r="T9" i="18"/>
  <c r="G10" i="18"/>
  <c r="M10" i="18" s="1"/>
  <c r="I10" i="18"/>
  <c r="K10" i="18"/>
  <c r="O10" i="18"/>
  <c r="Q10" i="18"/>
  <c r="T10" i="18"/>
  <c r="G11" i="18"/>
  <c r="M11" i="18" s="1"/>
  <c r="I11" i="18"/>
  <c r="K11" i="18"/>
  <c r="O11" i="18"/>
  <c r="Q11" i="18"/>
  <c r="T11" i="18"/>
  <c r="G12" i="18"/>
  <c r="M12" i="18" s="1"/>
  <c r="I12" i="18"/>
  <c r="K12" i="18"/>
  <c r="O12" i="18"/>
  <c r="Q12" i="18"/>
  <c r="T12" i="18"/>
  <c r="G13" i="18"/>
  <c r="M13" i="18" s="1"/>
  <c r="I13" i="18"/>
  <c r="K13" i="18"/>
  <c r="O13" i="18"/>
  <c r="Q13" i="18"/>
  <c r="T13" i="18"/>
  <c r="G14" i="18"/>
  <c r="I14" i="18"/>
  <c r="K14" i="18"/>
  <c r="M14" i="18"/>
  <c r="O14" i="18"/>
  <c r="Q14" i="18"/>
  <c r="T14" i="18"/>
  <c r="G15" i="18"/>
  <c r="M15" i="18" s="1"/>
  <c r="I15" i="18"/>
  <c r="K15" i="18"/>
  <c r="O15" i="18"/>
  <c r="Q15" i="18"/>
  <c r="T15" i="18"/>
  <c r="G16" i="18"/>
  <c r="M16" i="18" s="1"/>
  <c r="I16" i="18"/>
  <c r="K16" i="18"/>
  <c r="O16" i="18"/>
  <c r="Q16" i="18"/>
  <c r="T16" i="18"/>
  <c r="G17" i="18"/>
  <c r="M17" i="18" s="1"/>
  <c r="I17" i="18"/>
  <c r="K17" i="18"/>
  <c r="O17" i="18"/>
  <c r="Q17" i="18"/>
  <c r="T17" i="18"/>
  <c r="G18" i="18"/>
  <c r="M18" i="18" s="1"/>
  <c r="I18" i="18"/>
  <c r="K18" i="18"/>
  <c r="O18" i="18"/>
  <c r="Q18" i="18"/>
  <c r="T18" i="18"/>
  <c r="G19" i="18"/>
  <c r="M19" i="18" s="1"/>
  <c r="I19" i="18"/>
  <c r="K19" i="18"/>
  <c r="O19" i="18"/>
  <c r="Q19" i="18"/>
  <c r="T19" i="18"/>
  <c r="G20" i="18"/>
  <c r="M20" i="18" s="1"/>
  <c r="I20" i="18"/>
  <c r="K20" i="18"/>
  <c r="O20" i="18"/>
  <c r="Q20" i="18"/>
  <c r="T20" i="18"/>
  <c r="G21" i="18"/>
  <c r="M21" i="18" s="1"/>
  <c r="I21" i="18"/>
  <c r="K21" i="18"/>
  <c r="O21" i="18"/>
  <c r="Q21" i="18"/>
  <c r="T21" i="18"/>
  <c r="G22" i="18"/>
  <c r="M22" i="18" s="1"/>
  <c r="I22" i="18"/>
  <c r="K22" i="18"/>
  <c r="O22" i="18"/>
  <c r="Q22" i="18"/>
  <c r="T22" i="18"/>
  <c r="G23" i="18"/>
  <c r="M23" i="18" s="1"/>
  <c r="I23" i="18"/>
  <c r="K23" i="18"/>
  <c r="O23" i="18"/>
  <c r="Q23" i="18"/>
  <c r="T23" i="18"/>
  <c r="G24" i="18"/>
  <c r="M24" i="18" s="1"/>
  <c r="I24" i="18"/>
  <c r="K24" i="18"/>
  <c r="O24" i="18"/>
  <c r="Q24" i="18"/>
  <c r="T24" i="18"/>
  <c r="G26" i="18"/>
  <c r="M26" i="18" s="1"/>
  <c r="I26" i="18"/>
  <c r="K26" i="18"/>
  <c r="O26" i="18"/>
  <c r="Q26" i="18"/>
  <c r="T26" i="18"/>
  <c r="G27" i="18"/>
  <c r="M27" i="18" s="1"/>
  <c r="I27" i="18"/>
  <c r="K27" i="18"/>
  <c r="O27" i="18"/>
  <c r="Q27" i="18"/>
  <c r="T27" i="18"/>
  <c r="G28" i="18"/>
  <c r="M28" i="18" s="1"/>
  <c r="I28" i="18"/>
  <c r="K28" i="18"/>
  <c r="O28" i="18"/>
  <c r="Q28" i="18"/>
  <c r="T28" i="18"/>
  <c r="G29" i="18"/>
  <c r="M29" i="18" s="1"/>
  <c r="I29" i="18"/>
  <c r="K29" i="18"/>
  <c r="O29" i="18"/>
  <c r="Q29" i="18"/>
  <c r="T29" i="18"/>
  <c r="G30" i="18"/>
  <c r="M30" i="18" s="1"/>
  <c r="I30" i="18"/>
  <c r="K30" i="18"/>
  <c r="O30" i="18"/>
  <c r="Q30" i="18"/>
  <c r="T30" i="18"/>
  <c r="G31" i="18"/>
  <c r="M31" i="18" s="1"/>
  <c r="I31" i="18"/>
  <c r="K31" i="18"/>
  <c r="O31" i="18"/>
  <c r="Q31" i="18"/>
  <c r="T31" i="18"/>
  <c r="G32" i="18"/>
  <c r="M32" i="18" s="1"/>
  <c r="I32" i="18"/>
  <c r="K32" i="18"/>
  <c r="O32" i="18"/>
  <c r="Q32" i="18"/>
  <c r="T32" i="18"/>
  <c r="G33" i="18"/>
  <c r="I33" i="18"/>
  <c r="K33" i="18"/>
  <c r="M33" i="18"/>
  <c r="O33" i="18"/>
  <c r="Q33" i="18"/>
  <c r="T33" i="18"/>
  <c r="G34" i="18"/>
  <c r="M34" i="18" s="1"/>
  <c r="I34" i="18"/>
  <c r="K34" i="18"/>
  <c r="O34" i="18"/>
  <c r="Q34" i="18"/>
  <c r="T34" i="18"/>
  <c r="G36" i="18"/>
  <c r="M36" i="18" s="1"/>
  <c r="I36" i="18"/>
  <c r="K36" i="18"/>
  <c r="O36" i="18"/>
  <c r="Q36" i="18"/>
  <c r="T36" i="18"/>
  <c r="G37" i="18"/>
  <c r="M37" i="18" s="1"/>
  <c r="I37" i="18"/>
  <c r="K37" i="18"/>
  <c r="O37" i="18"/>
  <c r="Q37" i="18"/>
  <c r="T37" i="18"/>
  <c r="G38" i="18"/>
  <c r="I38" i="18"/>
  <c r="K38" i="18"/>
  <c r="M38" i="18"/>
  <c r="O38" i="18"/>
  <c r="Q38" i="18"/>
  <c r="T38" i="18"/>
  <c r="G39" i="18"/>
  <c r="I39" i="18"/>
  <c r="K39" i="18"/>
  <c r="M39" i="18"/>
  <c r="O39" i="18"/>
  <c r="Q39" i="18"/>
  <c r="T39" i="18"/>
  <c r="G40" i="18"/>
  <c r="M40" i="18" s="1"/>
  <c r="I40" i="18"/>
  <c r="K40" i="18"/>
  <c r="O40" i="18"/>
  <c r="Q40" i="18"/>
  <c r="T40" i="18"/>
  <c r="G41" i="18"/>
  <c r="I41" i="18"/>
  <c r="K41" i="18"/>
  <c r="M41" i="18"/>
  <c r="O41" i="18"/>
  <c r="Q41" i="18"/>
  <c r="T41" i="18"/>
  <c r="G42" i="18"/>
  <c r="I42" i="18"/>
  <c r="K42" i="18"/>
  <c r="M42" i="18"/>
  <c r="O42" i="18"/>
  <c r="Q42" i="18"/>
  <c r="T42" i="18"/>
  <c r="G43" i="18"/>
  <c r="M43" i="18" s="1"/>
  <c r="I43" i="18"/>
  <c r="K43" i="18"/>
  <c r="O43" i="18"/>
  <c r="Q43" i="18"/>
  <c r="T43" i="18"/>
  <c r="G44" i="18"/>
  <c r="M44" i="18" s="1"/>
  <c r="I44" i="18"/>
  <c r="K44" i="18"/>
  <c r="O44" i="18"/>
  <c r="Q44" i="18"/>
  <c r="T44" i="18"/>
  <c r="G45" i="18"/>
  <c r="M45" i="18" s="1"/>
  <c r="I45" i="18"/>
  <c r="K45" i="18"/>
  <c r="O45" i="18"/>
  <c r="Q45" i="18"/>
  <c r="T45" i="18"/>
  <c r="G46" i="18"/>
  <c r="M46" i="18" s="1"/>
  <c r="I46" i="18"/>
  <c r="K46" i="18"/>
  <c r="O46" i="18"/>
  <c r="Q46" i="18"/>
  <c r="T46" i="18"/>
  <c r="G47" i="18"/>
  <c r="M47" i="18" s="1"/>
  <c r="I47" i="18"/>
  <c r="K47" i="18"/>
  <c r="O47" i="18"/>
  <c r="Q47" i="18"/>
  <c r="T47" i="18"/>
  <c r="G48" i="18"/>
  <c r="M48" i="18" s="1"/>
  <c r="I48" i="18"/>
  <c r="K48" i="18"/>
  <c r="O48" i="18"/>
  <c r="Q48" i="18"/>
  <c r="T48" i="18"/>
  <c r="G49" i="18"/>
  <c r="M49" i="18" s="1"/>
  <c r="I49" i="18"/>
  <c r="K49" i="18"/>
  <c r="O49" i="18"/>
  <c r="Q49" i="18"/>
  <c r="T49" i="18"/>
  <c r="G50" i="18"/>
  <c r="M50" i="18" s="1"/>
  <c r="I50" i="18"/>
  <c r="K50" i="18"/>
  <c r="O50" i="18"/>
  <c r="Q50" i="18"/>
  <c r="T50" i="18"/>
  <c r="G51" i="18"/>
  <c r="M51" i="18" s="1"/>
  <c r="I51" i="18"/>
  <c r="K51" i="18"/>
  <c r="O51" i="18"/>
  <c r="Q51" i="18"/>
  <c r="T51" i="18"/>
  <c r="G52" i="18"/>
  <c r="M52" i="18" s="1"/>
  <c r="I52" i="18"/>
  <c r="K52" i="18"/>
  <c r="O52" i="18"/>
  <c r="Q52" i="18"/>
  <c r="T52" i="18"/>
  <c r="G54" i="18"/>
  <c r="M54" i="18" s="1"/>
  <c r="M53" i="18" s="1"/>
  <c r="I54" i="18"/>
  <c r="I53" i="18" s="1"/>
  <c r="K54" i="18"/>
  <c r="K53" i="18" s="1"/>
  <c r="O54" i="18"/>
  <c r="O53" i="18" s="1"/>
  <c r="Q54" i="18"/>
  <c r="Q53" i="18" s="1"/>
  <c r="T54" i="18"/>
  <c r="T53" i="18" s="1"/>
  <c r="G56" i="18"/>
  <c r="M56" i="18" s="1"/>
  <c r="I56" i="18"/>
  <c r="K56" i="18"/>
  <c r="O56" i="18"/>
  <c r="Q56" i="18"/>
  <c r="T56" i="18"/>
  <c r="G57" i="18"/>
  <c r="M57" i="18" s="1"/>
  <c r="I57" i="18"/>
  <c r="K57" i="18"/>
  <c r="O57" i="18"/>
  <c r="Q57" i="18"/>
  <c r="T57" i="18"/>
  <c r="G58" i="18"/>
  <c r="M58" i="18" s="1"/>
  <c r="I58" i="18"/>
  <c r="K58" i="18"/>
  <c r="O58" i="18"/>
  <c r="Q58" i="18"/>
  <c r="T58" i="18"/>
  <c r="G59" i="18"/>
  <c r="M59" i="18" s="1"/>
  <c r="I59" i="18"/>
  <c r="K59" i="18"/>
  <c r="O59" i="18"/>
  <c r="Q59" i="18"/>
  <c r="T59" i="18"/>
  <c r="AC61" i="18"/>
  <c r="F48" i="1" s="1"/>
  <c r="G9" i="17"/>
  <c r="G8" i="17" s="1"/>
  <c r="G11" i="17" s="1"/>
  <c r="I9" i="17"/>
  <c r="I8" i="17" s="1"/>
  <c r="K9" i="17"/>
  <c r="K8" i="17" s="1"/>
  <c r="M9" i="17"/>
  <c r="M8" i="17" s="1"/>
  <c r="O9" i="17"/>
  <c r="O8" i="17" s="1"/>
  <c r="Q9" i="17"/>
  <c r="Q8" i="17" s="1"/>
  <c r="T9" i="17"/>
  <c r="T8" i="17" s="1"/>
  <c r="AC11" i="17"/>
  <c r="F47" i="1" s="1"/>
  <c r="AD11" i="17"/>
  <c r="G47" i="1" s="1"/>
  <c r="G9" i="16"/>
  <c r="M9" i="16" s="1"/>
  <c r="I9" i="16"/>
  <c r="K9" i="16"/>
  <c r="O9" i="16"/>
  <c r="Q9" i="16"/>
  <c r="T9" i="16"/>
  <c r="G10" i="16"/>
  <c r="M10" i="16" s="1"/>
  <c r="I10" i="16"/>
  <c r="K10" i="16"/>
  <c r="O10" i="16"/>
  <c r="Q10" i="16"/>
  <c r="T10" i="16"/>
  <c r="G11" i="16"/>
  <c r="M11" i="16" s="1"/>
  <c r="I11" i="16"/>
  <c r="K11" i="16"/>
  <c r="O11" i="16"/>
  <c r="Q11" i="16"/>
  <c r="T11" i="16"/>
  <c r="G12" i="16"/>
  <c r="M12" i="16" s="1"/>
  <c r="I12" i="16"/>
  <c r="K12" i="16"/>
  <c r="O12" i="16"/>
  <c r="Q12" i="16"/>
  <c r="T12" i="16"/>
  <c r="G13" i="16"/>
  <c r="M13" i="16" s="1"/>
  <c r="I13" i="16"/>
  <c r="K13" i="16"/>
  <c r="O13" i="16"/>
  <c r="Q13" i="16"/>
  <c r="T13" i="16"/>
  <c r="G14" i="16"/>
  <c r="M14" i="16" s="1"/>
  <c r="I14" i="16"/>
  <c r="K14" i="16"/>
  <c r="O14" i="16"/>
  <c r="Q14" i="16"/>
  <c r="T14" i="16"/>
  <c r="G15" i="16"/>
  <c r="M15" i="16" s="1"/>
  <c r="I15" i="16"/>
  <c r="K15" i="16"/>
  <c r="O15" i="16"/>
  <c r="Q15" i="16"/>
  <c r="T15" i="16"/>
  <c r="G16" i="16"/>
  <c r="M16" i="16" s="1"/>
  <c r="I16" i="16"/>
  <c r="K16" i="16"/>
  <c r="O16" i="16"/>
  <c r="Q16" i="16"/>
  <c r="T16" i="16"/>
  <c r="G17" i="16"/>
  <c r="M17" i="16" s="1"/>
  <c r="I17" i="16"/>
  <c r="K17" i="16"/>
  <c r="O17" i="16"/>
  <c r="Q17" i="16"/>
  <c r="T17" i="16"/>
  <c r="G18" i="16"/>
  <c r="I18" i="16"/>
  <c r="K18" i="16"/>
  <c r="M18" i="16"/>
  <c r="O18" i="16"/>
  <c r="Q18" i="16"/>
  <c r="T18" i="16"/>
  <c r="G19" i="16"/>
  <c r="M19" i="16" s="1"/>
  <c r="I19" i="16"/>
  <c r="K19" i="16"/>
  <c r="O19" i="16"/>
  <c r="Q19" i="16"/>
  <c r="T19" i="16"/>
  <c r="G20" i="16"/>
  <c r="I20" i="16"/>
  <c r="K20" i="16"/>
  <c r="M20" i="16"/>
  <c r="O20" i="16"/>
  <c r="Q20" i="16"/>
  <c r="T20" i="16"/>
  <c r="G21" i="16"/>
  <c r="M21" i="16" s="1"/>
  <c r="I21" i="16"/>
  <c r="K21" i="16"/>
  <c r="O21" i="16"/>
  <c r="Q21" i="16"/>
  <c r="T21" i="16"/>
  <c r="G22" i="16"/>
  <c r="I22" i="16"/>
  <c r="K22" i="16"/>
  <c r="M22" i="16"/>
  <c r="O22" i="16"/>
  <c r="Q22" i="16"/>
  <c r="T22" i="16"/>
  <c r="G23" i="16"/>
  <c r="M23" i="16" s="1"/>
  <c r="I23" i="16"/>
  <c r="K23" i="16"/>
  <c r="O23" i="16"/>
  <c r="Q23" i="16"/>
  <c r="T23" i="16"/>
  <c r="G25" i="16"/>
  <c r="M25" i="16" s="1"/>
  <c r="I25" i="16"/>
  <c r="K25" i="16"/>
  <c r="O25" i="16"/>
  <c r="Q25" i="16"/>
  <c r="T25" i="16"/>
  <c r="G26" i="16"/>
  <c r="M26" i="16" s="1"/>
  <c r="I26" i="16"/>
  <c r="K26" i="16"/>
  <c r="O26" i="16"/>
  <c r="Q26" i="16"/>
  <c r="T26" i="16"/>
  <c r="G27" i="16"/>
  <c r="M27" i="16" s="1"/>
  <c r="I27" i="16"/>
  <c r="K27" i="16"/>
  <c r="O27" i="16"/>
  <c r="Q27" i="16"/>
  <c r="T27" i="16"/>
  <c r="G28" i="16"/>
  <c r="M28" i="16" s="1"/>
  <c r="I28" i="16"/>
  <c r="K28" i="16"/>
  <c r="O28" i="16"/>
  <c r="Q28" i="16"/>
  <c r="T28" i="16"/>
  <c r="G29" i="16"/>
  <c r="M29" i="16" s="1"/>
  <c r="I29" i="16"/>
  <c r="K29" i="16"/>
  <c r="O29" i="16"/>
  <c r="Q29" i="16"/>
  <c r="T29" i="16"/>
  <c r="G30" i="16"/>
  <c r="M30" i="16" s="1"/>
  <c r="I30" i="16"/>
  <c r="K30" i="16"/>
  <c r="O30" i="16"/>
  <c r="Q30" i="16"/>
  <c r="T30" i="16"/>
  <c r="G31" i="16"/>
  <c r="I31" i="16"/>
  <c r="K31" i="16"/>
  <c r="M31" i="16"/>
  <c r="O31" i="16"/>
  <c r="Q31" i="16"/>
  <c r="T31" i="16"/>
  <c r="G32" i="16"/>
  <c r="M32" i="16" s="1"/>
  <c r="I32" i="16"/>
  <c r="K32" i="16"/>
  <c r="O32" i="16"/>
  <c r="Q32" i="16"/>
  <c r="T32" i="16"/>
  <c r="G33" i="16"/>
  <c r="M33" i="16" s="1"/>
  <c r="I33" i="16"/>
  <c r="K33" i="16"/>
  <c r="O33" i="16"/>
  <c r="Q33" i="16"/>
  <c r="T33" i="16"/>
  <c r="G34" i="16"/>
  <c r="I34" i="16"/>
  <c r="K34" i="16"/>
  <c r="M34" i="16"/>
  <c r="O34" i="16"/>
  <c r="Q34" i="16"/>
  <c r="T34" i="16"/>
  <c r="G36" i="16"/>
  <c r="I36" i="16"/>
  <c r="K36" i="16"/>
  <c r="M36" i="16"/>
  <c r="O36" i="16"/>
  <c r="Q36" i="16"/>
  <c r="T36" i="16"/>
  <c r="G37" i="16"/>
  <c r="M37" i="16" s="1"/>
  <c r="I37" i="16"/>
  <c r="K37" i="16"/>
  <c r="O37" i="16"/>
  <c r="Q37" i="16"/>
  <c r="T37" i="16"/>
  <c r="G39" i="16"/>
  <c r="M39" i="16" s="1"/>
  <c r="I39" i="16"/>
  <c r="K39" i="16"/>
  <c r="O39" i="16"/>
  <c r="Q39" i="16"/>
  <c r="T39" i="16"/>
  <c r="G40" i="16"/>
  <c r="M40" i="16" s="1"/>
  <c r="I40" i="16"/>
  <c r="K40" i="16"/>
  <c r="O40" i="16"/>
  <c r="Q40" i="16"/>
  <c r="T40" i="16"/>
  <c r="G41" i="16"/>
  <c r="M41" i="16" s="1"/>
  <c r="I41" i="16"/>
  <c r="K41" i="16"/>
  <c r="O41" i="16"/>
  <c r="Q41" i="16"/>
  <c r="T41" i="16"/>
  <c r="G43" i="16"/>
  <c r="G42" i="16" s="1"/>
  <c r="I43" i="16"/>
  <c r="I42" i="16" s="1"/>
  <c r="K43" i="16"/>
  <c r="K42" i="16" s="1"/>
  <c r="M43" i="16"/>
  <c r="M42" i="16" s="1"/>
  <c r="O43" i="16"/>
  <c r="O42" i="16" s="1"/>
  <c r="Q43" i="16"/>
  <c r="Q42" i="16" s="1"/>
  <c r="T43" i="16"/>
  <c r="T42" i="16" s="1"/>
  <c r="G45" i="16"/>
  <c r="M45" i="16" s="1"/>
  <c r="I45" i="16"/>
  <c r="K45" i="16"/>
  <c r="O45" i="16"/>
  <c r="Q45" i="16"/>
  <c r="T45" i="16"/>
  <c r="G46" i="16"/>
  <c r="M46" i="16" s="1"/>
  <c r="I46" i="16"/>
  <c r="K46" i="16"/>
  <c r="O46" i="16"/>
  <c r="Q46" i="16"/>
  <c r="T46" i="16"/>
  <c r="G47" i="16"/>
  <c r="M47" i="16" s="1"/>
  <c r="I47" i="16"/>
  <c r="K47" i="16"/>
  <c r="O47" i="16"/>
  <c r="Q47" i="16"/>
  <c r="T47" i="16"/>
  <c r="G48" i="16"/>
  <c r="M48" i="16" s="1"/>
  <c r="I48" i="16"/>
  <c r="K48" i="16"/>
  <c r="O48" i="16"/>
  <c r="Q48" i="16"/>
  <c r="T48" i="16"/>
  <c r="AC50" i="16"/>
  <c r="F46" i="1" s="1"/>
  <c r="G9" i="15"/>
  <c r="G8" i="15" s="1"/>
  <c r="G11" i="15" s="1"/>
  <c r="I9" i="15"/>
  <c r="I8" i="15" s="1"/>
  <c r="K9" i="15"/>
  <c r="K8" i="15" s="1"/>
  <c r="M9" i="15"/>
  <c r="M8" i="15" s="1"/>
  <c r="O9" i="15"/>
  <c r="O8" i="15" s="1"/>
  <c r="Q9" i="15"/>
  <c r="Q8" i="15" s="1"/>
  <c r="T9" i="15"/>
  <c r="T8" i="15" s="1"/>
  <c r="AC11" i="15"/>
  <c r="F45" i="1" s="1"/>
  <c r="G9" i="14"/>
  <c r="M9" i="14" s="1"/>
  <c r="I9" i="14"/>
  <c r="K9" i="14"/>
  <c r="O9" i="14"/>
  <c r="Q9" i="14"/>
  <c r="T9" i="14"/>
  <c r="G10" i="14"/>
  <c r="M10" i="14" s="1"/>
  <c r="I10" i="14"/>
  <c r="K10" i="14"/>
  <c r="O10" i="14"/>
  <c r="Q10" i="14"/>
  <c r="T10" i="14"/>
  <c r="G11" i="14"/>
  <c r="M11" i="14" s="1"/>
  <c r="I11" i="14"/>
  <c r="K11" i="14"/>
  <c r="O11" i="14"/>
  <c r="Q11" i="14"/>
  <c r="T11" i="14"/>
  <c r="G12" i="14"/>
  <c r="M12" i="14" s="1"/>
  <c r="I12" i="14"/>
  <c r="K12" i="14"/>
  <c r="O12" i="14"/>
  <c r="Q12" i="14"/>
  <c r="T12" i="14"/>
  <c r="G13" i="14"/>
  <c r="M13" i="14" s="1"/>
  <c r="I13" i="14"/>
  <c r="K13" i="14"/>
  <c r="O13" i="14"/>
  <c r="Q13" i="14"/>
  <c r="T13" i="14"/>
  <c r="G14" i="14"/>
  <c r="M14" i="14" s="1"/>
  <c r="I14" i="14"/>
  <c r="K14" i="14"/>
  <c r="O14" i="14"/>
  <c r="Q14" i="14"/>
  <c r="T14" i="14"/>
  <c r="G15" i="14"/>
  <c r="M15" i="14" s="1"/>
  <c r="I15" i="14"/>
  <c r="K15" i="14"/>
  <c r="O15" i="14"/>
  <c r="Q15" i="14"/>
  <c r="T15" i="14"/>
  <c r="G16" i="14"/>
  <c r="M16" i="14" s="1"/>
  <c r="I16" i="14"/>
  <c r="K16" i="14"/>
  <c r="O16" i="14"/>
  <c r="Q16" i="14"/>
  <c r="T16" i="14"/>
  <c r="G17" i="14"/>
  <c r="M17" i="14" s="1"/>
  <c r="I17" i="14"/>
  <c r="K17" i="14"/>
  <c r="O17" i="14"/>
  <c r="Q17" i="14"/>
  <c r="T17" i="14"/>
  <c r="G18" i="14"/>
  <c r="M18" i="14" s="1"/>
  <c r="I18" i="14"/>
  <c r="K18" i="14"/>
  <c r="O18" i="14"/>
  <c r="Q18" i="14"/>
  <c r="T18" i="14"/>
  <c r="G20" i="14"/>
  <c r="M20" i="14" s="1"/>
  <c r="I20" i="14"/>
  <c r="K20" i="14"/>
  <c r="O20" i="14"/>
  <c r="Q20" i="14"/>
  <c r="T20" i="14"/>
  <c r="G21" i="14"/>
  <c r="M21" i="14" s="1"/>
  <c r="I21" i="14"/>
  <c r="K21" i="14"/>
  <c r="O21" i="14"/>
  <c r="Q21" i="14"/>
  <c r="T21" i="14"/>
  <c r="G22" i="14"/>
  <c r="M22" i="14" s="1"/>
  <c r="I22" i="14"/>
  <c r="K22" i="14"/>
  <c r="O22" i="14"/>
  <c r="Q22" i="14"/>
  <c r="T22" i="14"/>
  <c r="G23" i="14"/>
  <c r="M23" i="14" s="1"/>
  <c r="I23" i="14"/>
  <c r="K23" i="14"/>
  <c r="O23" i="14"/>
  <c r="Q23" i="14"/>
  <c r="T23" i="14"/>
  <c r="G24" i="14"/>
  <c r="M24" i="14" s="1"/>
  <c r="I24" i="14"/>
  <c r="K24" i="14"/>
  <c r="O24" i="14"/>
  <c r="Q24" i="14"/>
  <c r="T24" i="14"/>
  <c r="G25" i="14"/>
  <c r="M25" i="14" s="1"/>
  <c r="I25" i="14"/>
  <c r="K25" i="14"/>
  <c r="O25" i="14"/>
  <c r="Q25" i="14"/>
  <c r="T25" i="14"/>
  <c r="G26" i="14"/>
  <c r="M26" i="14" s="1"/>
  <c r="I26" i="14"/>
  <c r="K26" i="14"/>
  <c r="O26" i="14"/>
  <c r="Q26" i="14"/>
  <c r="T26" i="14"/>
  <c r="G27" i="14"/>
  <c r="M27" i="14" s="1"/>
  <c r="I27" i="14"/>
  <c r="K27" i="14"/>
  <c r="O27" i="14"/>
  <c r="Q27" i="14"/>
  <c r="T27" i="14"/>
  <c r="G29" i="14"/>
  <c r="I29" i="14"/>
  <c r="K29" i="14"/>
  <c r="O29" i="14"/>
  <c r="Q29" i="14"/>
  <c r="T29" i="14"/>
  <c r="G30" i="14"/>
  <c r="M30" i="14" s="1"/>
  <c r="I30" i="14"/>
  <c r="K30" i="14"/>
  <c r="O30" i="14"/>
  <c r="Q30" i="14"/>
  <c r="T30" i="14"/>
  <c r="G31" i="14"/>
  <c r="M31" i="14" s="1"/>
  <c r="I31" i="14"/>
  <c r="K31" i="14"/>
  <c r="O31" i="14"/>
  <c r="Q31" i="14"/>
  <c r="T31" i="14"/>
  <c r="G32" i="14"/>
  <c r="M32" i="14" s="1"/>
  <c r="I32" i="14"/>
  <c r="K32" i="14"/>
  <c r="O32" i="14"/>
  <c r="Q32" i="14"/>
  <c r="T32" i="14"/>
  <c r="G33" i="14"/>
  <c r="M33" i="14" s="1"/>
  <c r="I33" i="14"/>
  <c r="K33" i="14"/>
  <c r="O33" i="14"/>
  <c r="Q33" i="14"/>
  <c r="T33" i="14"/>
  <c r="G34" i="14"/>
  <c r="M34" i="14" s="1"/>
  <c r="I34" i="14"/>
  <c r="K34" i="14"/>
  <c r="O34" i="14"/>
  <c r="Q34" i="14"/>
  <c r="T34" i="14"/>
  <c r="G35" i="14"/>
  <c r="M35" i="14" s="1"/>
  <c r="I35" i="14"/>
  <c r="K35" i="14"/>
  <c r="O35" i="14"/>
  <c r="Q35" i="14"/>
  <c r="T35" i="14"/>
  <c r="G36" i="14"/>
  <c r="M36" i="14" s="1"/>
  <c r="I36" i="14"/>
  <c r="K36" i="14"/>
  <c r="O36" i="14"/>
  <c r="Q36" i="14"/>
  <c r="T36" i="14"/>
  <c r="G37" i="14"/>
  <c r="M37" i="14" s="1"/>
  <c r="I37" i="14"/>
  <c r="K37" i="14"/>
  <c r="O37" i="14"/>
  <c r="Q37" i="14"/>
  <c r="T37" i="14"/>
  <c r="G38" i="14"/>
  <c r="M38" i="14" s="1"/>
  <c r="I38" i="14"/>
  <c r="K38" i="14"/>
  <c r="O38" i="14"/>
  <c r="Q38" i="14"/>
  <c r="T38" i="14"/>
  <c r="G40" i="14"/>
  <c r="M40" i="14" s="1"/>
  <c r="I40" i="14"/>
  <c r="K40" i="14"/>
  <c r="O40" i="14"/>
  <c r="Q40" i="14"/>
  <c r="T40" i="14"/>
  <c r="G41" i="14"/>
  <c r="M41" i="14" s="1"/>
  <c r="I41" i="14"/>
  <c r="K41" i="14"/>
  <c r="O41" i="14"/>
  <c r="Q41" i="14"/>
  <c r="T41" i="14"/>
  <c r="G42" i="14"/>
  <c r="M42" i="14" s="1"/>
  <c r="I42" i="14"/>
  <c r="K42" i="14"/>
  <c r="O42" i="14"/>
  <c r="Q42" i="14"/>
  <c r="T42" i="14"/>
  <c r="G43" i="14"/>
  <c r="M43" i="14" s="1"/>
  <c r="I43" i="14"/>
  <c r="K43" i="14"/>
  <c r="O43" i="14"/>
  <c r="Q43" i="14"/>
  <c r="T43" i="14"/>
  <c r="G44" i="14"/>
  <c r="M44" i="14" s="1"/>
  <c r="I44" i="14"/>
  <c r="K44" i="14"/>
  <c r="O44" i="14"/>
  <c r="Q44" i="14"/>
  <c r="T44" i="14"/>
  <c r="G46" i="14"/>
  <c r="G45" i="14" s="1"/>
  <c r="I46" i="14"/>
  <c r="I45" i="14" s="1"/>
  <c r="K46" i="14"/>
  <c r="K45" i="14" s="1"/>
  <c r="O46" i="14"/>
  <c r="O45" i="14" s="1"/>
  <c r="Q46" i="14"/>
  <c r="Q45" i="14" s="1"/>
  <c r="T46" i="14"/>
  <c r="T45" i="14" s="1"/>
  <c r="G48" i="14"/>
  <c r="M48" i="14" s="1"/>
  <c r="I48" i="14"/>
  <c r="K48" i="14"/>
  <c r="O48" i="14"/>
  <c r="Q48" i="14"/>
  <c r="T48" i="14"/>
  <c r="G49" i="14"/>
  <c r="M49" i="14" s="1"/>
  <c r="I49" i="14"/>
  <c r="K49" i="14"/>
  <c r="O49" i="14"/>
  <c r="Q49" i="14"/>
  <c r="T49" i="14"/>
  <c r="G50" i="14"/>
  <c r="M50" i="14" s="1"/>
  <c r="I50" i="14"/>
  <c r="K50" i="14"/>
  <c r="O50" i="14"/>
  <c r="Q50" i="14"/>
  <c r="T50" i="14"/>
  <c r="G51" i="14"/>
  <c r="M51" i="14" s="1"/>
  <c r="I51" i="14"/>
  <c r="K51" i="14"/>
  <c r="O51" i="14"/>
  <c r="Q51" i="14"/>
  <c r="T51" i="14"/>
  <c r="G52" i="14"/>
  <c r="M52" i="14" s="1"/>
  <c r="I52" i="14"/>
  <c r="K52" i="14"/>
  <c r="O52" i="14"/>
  <c r="Q52" i="14"/>
  <c r="T52" i="14"/>
  <c r="G53" i="14"/>
  <c r="M53" i="14" s="1"/>
  <c r="I53" i="14"/>
  <c r="K53" i="14"/>
  <c r="O53" i="14"/>
  <c r="Q53" i="14"/>
  <c r="T53" i="14"/>
  <c r="G54" i="14"/>
  <c r="M54" i="14" s="1"/>
  <c r="I54" i="14"/>
  <c r="K54" i="14"/>
  <c r="O54" i="14"/>
  <c r="Q54" i="14"/>
  <c r="T54" i="14"/>
  <c r="G55" i="14"/>
  <c r="M55" i="14" s="1"/>
  <c r="I55" i="14"/>
  <c r="K55" i="14"/>
  <c r="O55" i="14"/>
  <c r="Q55" i="14"/>
  <c r="T55" i="14"/>
  <c r="G56" i="14"/>
  <c r="M56" i="14" s="1"/>
  <c r="I56" i="14"/>
  <c r="K56" i="14"/>
  <c r="O56" i="14"/>
  <c r="Q56" i="14"/>
  <c r="T56" i="14"/>
  <c r="G57" i="14"/>
  <c r="M57" i="14" s="1"/>
  <c r="I57" i="14"/>
  <c r="K57" i="14"/>
  <c r="O57" i="14"/>
  <c r="Q57" i="14"/>
  <c r="T57" i="14"/>
  <c r="G58" i="14"/>
  <c r="M58" i="14" s="1"/>
  <c r="I58" i="14"/>
  <c r="K58" i="14"/>
  <c r="O58" i="14"/>
  <c r="Q58" i="14"/>
  <c r="T58" i="14"/>
  <c r="G59" i="14"/>
  <c r="M59" i="14" s="1"/>
  <c r="I59" i="14"/>
  <c r="K59" i="14"/>
  <c r="O59" i="14"/>
  <c r="Q59" i="14"/>
  <c r="T59" i="14"/>
  <c r="G60" i="14"/>
  <c r="M60" i="14" s="1"/>
  <c r="I60" i="14"/>
  <c r="K60" i="14"/>
  <c r="O60" i="14"/>
  <c r="Q60" i="14"/>
  <c r="T60" i="14"/>
  <c r="G61" i="14"/>
  <c r="M61" i="14" s="1"/>
  <c r="I61" i="14"/>
  <c r="K61" i="14"/>
  <c r="O61" i="14"/>
  <c r="Q61" i="14"/>
  <c r="T61" i="14"/>
  <c r="G62" i="14"/>
  <c r="M62" i="14" s="1"/>
  <c r="I62" i="14"/>
  <c r="K62" i="14"/>
  <c r="O62" i="14"/>
  <c r="Q62" i="14"/>
  <c r="T62" i="14"/>
  <c r="G63" i="14"/>
  <c r="I63" i="14"/>
  <c r="K63" i="14"/>
  <c r="O63" i="14"/>
  <c r="Q63" i="14"/>
  <c r="T63" i="14"/>
  <c r="G64" i="14"/>
  <c r="M64" i="14" s="1"/>
  <c r="I64" i="14"/>
  <c r="K64" i="14"/>
  <c r="O64" i="14"/>
  <c r="Q64" i="14"/>
  <c r="T64" i="14"/>
  <c r="G65" i="14"/>
  <c r="M65" i="14" s="1"/>
  <c r="I65" i="14"/>
  <c r="K65" i="14"/>
  <c r="O65" i="14"/>
  <c r="Q65" i="14"/>
  <c r="T65" i="14"/>
  <c r="G66" i="14"/>
  <c r="M66" i="14" s="1"/>
  <c r="I66" i="14"/>
  <c r="K66" i="14"/>
  <c r="O66" i="14"/>
  <c r="Q66" i="14"/>
  <c r="T66" i="14"/>
  <c r="G67" i="14"/>
  <c r="M67" i="14" s="1"/>
  <c r="I67" i="14"/>
  <c r="K67" i="14"/>
  <c r="O67" i="14"/>
  <c r="Q67" i="14"/>
  <c r="T67" i="14"/>
  <c r="G68" i="14"/>
  <c r="M68" i="14" s="1"/>
  <c r="I68" i="14"/>
  <c r="K68" i="14"/>
  <c r="O68" i="14"/>
  <c r="Q68" i="14"/>
  <c r="T68" i="14"/>
  <c r="G69" i="14"/>
  <c r="M69" i="14" s="1"/>
  <c r="I69" i="14"/>
  <c r="K69" i="14"/>
  <c r="O69" i="14"/>
  <c r="Q69" i="14"/>
  <c r="T69" i="14"/>
  <c r="G71" i="14"/>
  <c r="M71" i="14" s="1"/>
  <c r="I71" i="14"/>
  <c r="K71" i="14"/>
  <c r="O71" i="14"/>
  <c r="Q71" i="14"/>
  <c r="T71" i="14"/>
  <c r="G72" i="14"/>
  <c r="M72" i="14" s="1"/>
  <c r="I72" i="14"/>
  <c r="K72" i="14"/>
  <c r="O72" i="14"/>
  <c r="Q72" i="14"/>
  <c r="T72" i="14"/>
  <c r="G73" i="14"/>
  <c r="M73" i="14" s="1"/>
  <c r="I73" i="14"/>
  <c r="K73" i="14"/>
  <c r="O73" i="14"/>
  <c r="Q73" i="14"/>
  <c r="T73" i="14"/>
  <c r="G74" i="14"/>
  <c r="M74" i="14" s="1"/>
  <c r="I74" i="14"/>
  <c r="K74" i="14"/>
  <c r="O74" i="14"/>
  <c r="Q74" i="14"/>
  <c r="T74" i="14"/>
  <c r="G76" i="14"/>
  <c r="G75" i="14" s="1"/>
  <c r="I85" i="1" s="1"/>
  <c r="I76" i="14"/>
  <c r="I75" i="14" s="1"/>
  <c r="K76" i="14"/>
  <c r="K75" i="14" s="1"/>
  <c r="O76" i="14"/>
  <c r="O75" i="14" s="1"/>
  <c r="Q76" i="14"/>
  <c r="Q75" i="14" s="1"/>
  <c r="T76" i="14"/>
  <c r="T75" i="14" s="1"/>
  <c r="G78" i="14"/>
  <c r="G77" i="14" s="1"/>
  <c r="I78" i="14"/>
  <c r="I77" i="14" s="1"/>
  <c r="K78" i="14"/>
  <c r="K77" i="14" s="1"/>
  <c r="O78" i="14"/>
  <c r="O77" i="14" s="1"/>
  <c r="Q78" i="14"/>
  <c r="Q77" i="14" s="1"/>
  <c r="T78" i="14"/>
  <c r="T77" i="14" s="1"/>
  <c r="G80" i="14"/>
  <c r="M80" i="14" s="1"/>
  <c r="I80" i="14"/>
  <c r="K80" i="14"/>
  <c r="O80" i="14"/>
  <c r="Q80" i="14"/>
  <c r="T80" i="14"/>
  <c r="G81" i="14"/>
  <c r="M81" i="14" s="1"/>
  <c r="I81" i="14"/>
  <c r="K81" i="14"/>
  <c r="O81" i="14"/>
  <c r="Q81" i="14"/>
  <c r="T81" i="14"/>
  <c r="G82" i="14"/>
  <c r="M82" i="14" s="1"/>
  <c r="I82" i="14"/>
  <c r="K82" i="14"/>
  <c r="O82" i="14"/>
  <c r="Q82" i="14"/>
  <c r="T82" i="14"/>
  <c r="G83" i="14"/>
  <c r="M83" i="14" s="1"/>
  <c r="I83" i="14"/>
  <c r="K83" i="14"/>
  <c r="O83" i="14"/>
  <c r="Q83" i="14"/>
  <c r="T83" i="14"/>
  <c r="G84" i="14"/>
  <c r="M84" i="14" s="1"/>
  <c r="I84" i="14"/>
  <c r="K84" i="14"/>
  <c r="O84" i="14"/>
  <c r="Q84" i="14"/>
  <c r="T84" i="14"/>
  <c r="G85" i="14"/>
  <c r="M85" i="14" s="1"/>
  <c r="I85" i="14"/>
  <c r="K85" i="14"/>
  <c r="O85" i="14"/>
  <c r="Q85" i="14"/>
  <c r="T85" i="14"/>
  <c r="G86" i="14"/>
  <c r="M86" i="14" s="1"/>
  <c r="I86" i="14"/>
  <c r="K86" i="14"/>
  <c r="O86" i="14"/>
  <c r="Q86" i="14"/>
  <c r="T86" i="14"/>
  <c r="G87" i="14"/>
  <c r="M87" i="14" s="1"/>
  <c r="I87" i="14"/>
  <c r="K87" i="14"/>
  <c r="O87" i="14"/>
  <c r="Q87" i="14"/>
  <c r="T87" i="14"/>
  <c r="G88" i="14"/>
  <c r="M88" i="14" s="1"/>
  <c r="I88" i="14"/>
  <c r="K88" i="14"/>
  <c r="O88" i="14"/>
  <c r="Q88" i="14"/>
  <c r="T88" i="14"/>
  <c r="G90" i="14"/>
  <c r="M90" i="14" s="1"/>
  <c r="I90" i="14"/>
  <c r="K90" i="14"/>
  <c r="O90" i="14"/>
  <c r="Q90" i="14"/>
  <c r="T90" i="14"/>
  <c r="G91" i="14"/>
  <c r="M91" i="14" s="1"/>
  <c r="I91" i="14"/>
  <c r="K91" i="14"/>
  <c r="O91" i="14"/>
  <c r="Q91" i="14"/>
  <c r="T91" i="14"/>
  <c r="G92" i="14"/>
  <c r="M92" i="14" s="1"/>
  <c r="I92" i="14"/>
  <c r="K92" i="14"/>
  <c r="O92" i="14"/>
  <c r="Q92" i="14"/>
  <c r="T92" i="14"/>
  <c r="G93" i="14"/>
  <c r="M93" i="14" s="1"/>
  <c r="I93" i="14"/>
  <c r="K93" i="14"/>
  <c r="O93" i="14"/>
  <c r="Q93" i="14"/>
  <c r="T93" i="14"/>
  <c r="G94" i="14"/>
  <c r="M94" i="14" s="1"/>
  <c r="I94" i="14"/>
  <c r="K94" i="14"/>
  <c r="O94" i="14"/>
  <c r="Q94" i="14"/>
  <c r="T94" i="14"/>
  <c r="G95" i="14"/>
  <c r="M95" i="14" s="1"/>
  <c r="I95" i="14"/>
  <c r="K95" i="14"/>
  <c r="O95" i="14"/>
  <c r="Q95" i="14"/>
  <c r="T95" i="14"/>
  <c r="G96" i="14"/>
  <c r="M96" i="14" s="1"/>
  <c r="I96" i="14"/>
  <c r="K96" i="14"/>
  <c r="O96" i="14"/>
  <c r="Q96" i="14"/>
  <c r="T96" i="14"/>
  <c r="G98" i="14"/>
  <c r="M98" i="14" s="1"/>
  <c r="I98" i="14"/>
  <c r="K98" i="14"/>
  <c r="O98" i="14"/>
  <c r="Q98" i="14"/>
  <c r="T98" i="14"/>
  <c r="G99" i="14"/>
  <c r="M99" i="14" s="1"/>
  <c r="I99" i="14"/>
  <c r="K99" i="14"/>
  <c r="O99" i="14"/>
  <c r="Q99" i="14"/>
  <c r="T99" i="14"/>
  <c r="G100" i="14"/>
  <c r="M100" i="14" s="1"/>
  <c r="I100" i="14"/>
  <c r="K100" i="14"/>
  <c r="O100" i="14"/>
  <c r="Q100" i="14"/>
  <c r="T100" i="14"/>
  <c r="G101" i="14"/>
  <c r="M101" i="14" s="1"/>
  <c r="I101" i="14"/>
  <c r="K101" i="14"/>
  <c r="O101" i="14"/>
  <c r="Q101" i="14"/>
  <c r="T101" i="14"/>
  <c r="G102" i="14"/>
  <c r="M102" i="14" s="1"/>
  <c r="I102" i="14"/>
  <c r="K102" i="14"/>
  <c r="O102" i="14"/>
  <c r="Q102" i="14"/>
  <c r="T102" i="14"/>
  <c r="G103" i="14"/>
  <c r="M103" i="14" s="1"/>
  <c r="I103" i="14"/>
  <c r="K103" i="14"/>
  <c r="O103" i="14"/>
  <c r="Q103" i="14"/>
  <c r="T103" i="14"/>
  <c r="G104" i="14"/>
  <c r="M104" i="14" s="1"/>
  <c r="I104" i="14"/>
  <c r="K104" i="14"/>
  <c r="O104" i="14"/>
  <c r="Q104" i="14"/>
  <c r="T104" i="14"/>
  <c r="G105" i="14"/>
  <c r="M105" i="14" s="1"/>
  <c r="I105" i="14"/>
  <c r="K105" i="14"/>
  <c r="O105" i="14"/>
  <c r="Q105" i="14"/>
  <c r="T105" i="14"/>
  <c r="G106" i="14"/>
  <c r="M106" i="14" s="1"/>
  <c r="I106" i="14"/>
  <c r="K106" i="14"/>
  <c r="O106" i="14"/>
  <c r="Q106" i="14"/>
  <c r="T106" i="14"/>
  <c r="G107" i="14"/>
  <c r="I107" i="14"/>
  <c r="K107" i="14"/>
  <c r="O107" i="14"/>
  <c r="Q107" i="14"/>
  <c r="T107" i="14"/>
  <c r="G108" i="14"/>
  <c r="M108" i="14" s="1"/>
  <c r="I108" i="14"/>
  <c r="K108" i="14"/>
  <c r="O108" i="14"/>
  <c r="Q108" i="14"/>
  <c r="T108" i="14"/>
  <c r="G110" i="14"/>
  <c r="M110" i="14" s="1"/>
  <c r="I110" i="14"/>
  <c r="K110" i="14"/>
  <c r="O110" i="14"/>
  <c r="Q110" i="14"/>
  <c r="T110" i="14"/>
  <c r="G111" i="14"/>
  <c r="M111" i="14" s="1"/>
  <c r="I111" i="14"/>
  <c r="K111" i="14"/>
  <c r="O111" i="14"/>
  <c r="Q111" i="14"/>
  <c r="T111" i="14"/>
  <c r="G112" i="14"/>
  <c r="M112" i="14" s="1"/>
  <c r="I112" i="14"/>
  <c r="K112" i="14"/>
  <c r="O112" i="14"/>
  <c r="Q112" i="14"/>
  <c r="T112" i="14"/>
  <c r="G113" i="14"/>
  <c r="M113" i="14" s="1"/>
  <c r="I113" i="14"/>
  <c r="K113" i="14"/>
  <c r="O113" i="14"/>
  <c r="Q113" i="14"/>
  <c r="T113" i="14"/>
  <c r="G114" i="14"/>
  <c r="M114" i="14" s="1"/>
  <c r="I114" i="14"/>
  <c r="K114" i="14"/>
  <c r="O114" i="14"/>
  <c r="Q114" i="14"/>
  <c r="T114" i="14"/>
  <c r="G115" i="14"/>
  <c r="M115" i="14" s="1"/>
  <c r="I115" i="14"/>
  <c r="K115" i="14"/>
  <c r="O115" i="14"/>
  <c r="Q115" i="14"/>
  <c r="T115" i="14"/>
  <c r="G117" i="14"/>
  <c r="M117" i="14" s="1"/>
  <c r="I117" i="14"/>
  <c r="K117" i="14"/>
  <c r="O117" i="14"/>
  <c r="Q117" i="14"/>
  <c r="T117" i="14"/>
  <c r="G118" i="14"/>
  <c r="M118" i="14" s="1"/>
  <c r="I118" i="14"/>
  <c r="K118" i="14"/>
  <c r="O118" i="14"/>
  <c r="Q118" i="14"/>
  <c r="T118" i="14"/>
  <c r="G119" i="14"/>
  <c r="M119" i="14" s="1"/>
  <c r="I119" i="14"/>
  <c r="K119" i="14"/>
  <c r="O119" i="14"/>
  <c r="Q119" i="14"/>
  <c r="T119" i="14"/>
  <c r="G120" i="14"/>
  <c r="M120" i="14" s="1"/>
  <c r="I120" i="14"/>
  <c r="K120" i="14"/>
  <c r="O120" i="14"/>
  <c r="Q120" i="14"/>
  <c r="T120" i="14"/>
  <c r="G121" i="14"/>
  <c r="M121" i="14" s="1"/>
  <c r="I121" i="14"/>
  <c r="K121" i="14"/>
  <c r="O121" i="14"/>
  <c r="Q121" i="14"/>
  <c r="T121" i="14"/>
  <c r="G122" i="14"/>
  <c r="M122" i="14" s="1"/>
  <c r="I122" i="14"/>
  <c r="K122" i="14"/>
  <c r="O122" i="14"/>
  <c r="Q122" i="14"/>
  <c r="T122" i="14"/>
  <c r="G123" i="14"/>
  <c r="M123" i="14" s="1"/>
  <c r="I123" i="14"/>
  <c r="K123" i="14"/>
  <c r="O123" i="14"/>
  <c r="Q123" i="14"/>
  <c r="T123" i="14"/>
  <c r="G124" i="14"/>
  <c r="M124" i="14" s="1"/>
  <c r="I124" i="14"/>
  <c r="K124" i="14"/>
  <c r="O124" i="14"/>
  <c r="Q124" i="14"/>
  <c r="T124" i="14"/>
  <c r="G126" i="14"/>
  <c r="M126" i="14" s="1"/>
  <c r="I126" i="14"/>
  <c r="K126" i="14"/>
  <c r="O126" i="14"/>
  <c r="Q126" i="14"/>
  <c r="T126" i="14"/>
  <c r="G127" i="14"/>
  <c r="M127" i="14" s="1"/>
  <c r="I127" i="14"/>
  <c r="K127" i="14"/>
  <c r="O127" i="14"/>
  <c r="Q127" i="14"/>
  <c r="T127" i="14"/>
  <c r="G128" i="14"/>
  <c r="M128" i="14" s="1"/>
  <c r="I128" i="14"/>
  <c r="K128" i="14"/>
  <c r="O128" i="14"/>
  <c r="Q128" i="14"/>
  <c r="T128" i="14"/>
  <c r="G129" i="14"/>
  <c r="I129" i="14"/>
  <c r="K129" i="14"/>
  <c r="O129" i="14"/>
  <c r="Q129" i="14"/>
  <c r="T129" i="14"/>
  <c r="G130" i="14"/>
  <c r="M130" i="14" s="1"/>
  <c r="I130" i="14"/>
  <c r="K130" i="14"/>
  <c r="O130" i="14"/>
  <c r="Q130" i="14"/>
  <c r="T130" i="14"/>
  <c r="G131" i="14"/>
  <c r="I131" i="14"/>
  <c r="K131" i="14"/>
  <c r="M131" i="14"/>
  <c r="O131" i="14"/>
  <c r="Q131" i="14"/>
  <c r="T131" i="14"/>
  <c r="G132" i="14"/>
  <c r="M132" i="14" s="1"/>
  <c r="I132" i="14"/>
  <c r="K132" i="14"/>
  <c r="O132" i="14"/>
  <c r="Q132" i="14"/>
  <c r="T132" i="14"/>
  <c r="G133" i="14"/>
  <c r="M133" i="14" s="1"/>
  <c r="I133" i="14"/>
  <c r="K133" i="14"/>
  <c r="O133" i="14"/>
  <c r="Q133" i="14"/>
  <c r="T133" i="14"/>
  <c r="G134" i="14"/>
  <c r="M134" i="14" s="1"/>
  <c r="I134" i="14"/>
  <c r="K134" i="14"/>
  <c r="O134" i="14"/>
  <c r="Q134" i="14"/>
  <c r="T134" i="14"/>
  <c r="G136" i="14"/>
  <c r="M136" i="14" s="1"/>
  <c r="I136" i="14"/>
  <c r="K136" i="14"/>
  <c r="O136" i="14"/>
  <c r="Q136" i="14"/>
  <c r="T136" i="14"/>
  <c r="G137" i="14"/>
  <c r="M137" i="14" s="1"/>
  <c r="I137" i="14"/>
  <c r="K137" i="14"/>
  <c r="O137" i="14"/>
  <c r="Q137" i="14"/>
  <c r="T137" i="14"/>
  <c r="G138" i="14"/>
  <c r="M138" i="14" s="1"/>
  <c r="I138" i="14"/>
  <c r="K138" i="14"/>
  <c r="O138" i="14"/>
  <c r="Q138" i="14"/>
  <c r="T138" i="14"/>
  <c r="AC140" i="14"/>
  <c r="F44" i="1" s="1"/>
  <c r="G9" i="13"/>
  <c r="M9" i="13" s="1"/>
  <c r="I9" i="13"/>
  <c r="K9" i="13"/>
  <c r="O9" i="13"/>
  <c r="Q9" i="13"/>
  <c r="T9" i="13"/>
  <c r="G10" i="13"/>
  <c r="M10" i="13" s="1"/>
  <c r="I10" i="13"/>
  <c r="K10" i="13"/>
  <c r="O10" i="13"/>
  <c r="Q10" i="13"/>
  <c r="T10" i="13"/>
  <c r="G11" i="13"/>
  <c r="M11" i="13" s="1"/>
  <c r="I11" i="13"/>
  <c r="K11" i="13"/>
  <c r="O11" i="13"/>
  <c r="Q11" i="13"/>
  <c r="T11" i="13"/>
  <c r="G12" i="13"/>
  <c r="M12" i="13" s="1"/>
  <c r="I12" i="13"/>
  <c r="K12" i="13"/>
  <c r="O12" i="13"/>
  <c r="Q12" i="13"/>
  <c r="T12" i="13"/>
  <c r="G13" i="13"/>
  <c r="M13" i="13" s="1"/>
  <c r="I13" i="13"/>
  <c r="K13" i="13"/>
  <c r="O13" i="13"/>
  <c r="Q13" i="13"/>
  <c r="T13" i="13"/>
  <c r="G14" i="13"/>
  <c r="M14" i="13" s="1"/>
  <c r="I14" i="13"/>
  <c r="K14" i="13"/>
  <c r="O14" i="13"/>
  <c r="Q14" i="13"/>
  <c r="T14" i="13"/>
  <c r="G15" i="13"/>
  <c r="M15" i="13" s="1"/>
  <c r="I15" i="13"/>
  <c r="K15" i="13"/>
  <c r="O15" i="13"/>
  <c r="Q15" i="13"/>
  <c r="T15" i="13"/>
  <c r="G16" i="13"/>
  <c r="M16" i="13" s="1"/>
  <c r="I16" i="13"/>
  <c r="K16" i="13"/>
  <c r="O16" i="13"/>
  <c r="Q16" i="13"/>
  <c r="T16" i="13"/>
  <c r="G17" i="13"/>
  <c r="M17" i="13" s="1"/>
  <c r="I17" i="13"/>
  <c r="K17" i="13"/>
  <c r="O17" i="13"/>
  <c r="Q17" i="13"/>
  <c r="T17" i="13"/>
  <c r="G18" i="13"/>
  <c r="M18" i="13" s="1"/>
  <c r="I18" i="13"/>
  <c r="K18" i="13"/>
  <c r="O18" i="13"/>
  <c r="Q18" i="13"/>
  <c r="T18" i="13"/>
  <c r="G19" i="13"/>
  <c r="M19" i="13" s="1"/>
  <c r="I19" i="13"/>
  <c r="K19" i="13"/>
  <c r="O19" i="13"/>
  <c r="Q19" i="13"/>
  <c r="T19" i="13"/>
  <c r="G20" i="13"/>
  <c r="M20" i="13" s="1"/>
  <c r="I20" i="13"/>
  <c r="K20" i="13"/>
  <c r="O20" i="13"/>
  <c r="Q20" i="13"/>
  <c r="T20" i="13"/>
  <c r="G21" i="13"/>
  <c r="M21" i="13" s="1"/>
  <c r="I21" i="13"/>
  <c r="K21" i="13"/>
  <c r="O21" i="13"/>
  <c r="Q21" i="13"/>
  <c r="T21" i="13"/>
  <c r="G23" i="13"/>
  <c r="M23" i="13" s="1"/>
  <c r="I23" i="13"/>
  <c r="K23" i="13"/>
  <c r="O23" i="13"/>
  <c r="Q23" i="13"/>
  <c r="T23" i="13"/>
  <c r="G24" i="13"/>
  <c r="M24" i="13" s="1"/>
  <c r="I24" i="13"/>
  <c r="K24" i="13"/>
  <c r="O24" i="13"/>
  <c r="Q24" i="13"/>
  <c r="T24" i="13"/>
  <c r="G25" i="13"/>
  <c r="M25" i="13" s="1"/>
  <c r="I25" i="13"/>
  <c r="K25" i="13"/>
  <c r="O25" i="13"/>
  <c r="Q25" i="13"/>
  <c r="T25" i="13"/>
  <c r="G26" i="13"/>
  <c r="M26" i="13" s="1"/>
  <c r="I26" i="13"/>
  <c r="K26" i="13"/>
  <c r="O26" i="13"/>
  <c r="Q26" i="13"/>
  <c r="T26" i="13"/>
  <c r="G27" i="13"/>
  <c r="M27" i="13" s="1"/>
  <c r="I27" i="13"/>
  <c r="K27" i="13"/>
  <c r="O27" i="13"/>
  <c r="Q27" i="13"/>
  <c r="T27" i="13"/>
  <c r="G28" i="13"/>
  <c r="M28" i="13" s="1"/>
  <c r="I28" i="13"/>
  <c r="K28" i="13"/>
  <c r="O28" i="13"/>
  <c r="Q28" i="13"/>
  <c r="T28" i="13"/>
  <c r="G29" i="13"/>
  <c r="M29" i="13" s="1"/>
  <c r="I29" i="13"/>
  <c r="K29" i="13"/>
  <c r="O29" i="13"/>
  <c r="Q29" i="13"/>
  <c r="T29" i="13"/>
  <c r="G30" i="13"/>
  <c r="M30" i="13" s="1"/>
  <c r="I30" i="13"/>
  <c r="K30" i="13"/>
  <c r="O30" i="13"/>
  <c r="Q30" i="13"/>
  <c r="T30" i="13"/>
  <c r="G31" i="13"/>
  <c r="M31" i="13" s="1"/>
  <c r="I31" i="13"/>
  <c r="K31" i="13"/>
  <c r="O31" i="13"/>
  <c r="Q31" i="13"/>
  <c r="T31" i="13"/>
  <c r="G32" i="13"/>
  <c r="M32" i="13" s="1"/>
  <c r="I32" i="13"/>
  <c r="K32" i="13"/>
  <c r="O32" i="13"/>
  <c r="Q32" i="13"/>
  <c r="T32" i="13"/>
  <c r="G33" i="13"/>
  <c r="M33" i="13" s="1"/>
  <c r="I33" i="13"/>
  <c r="K33" i="13"/>
  <c r="O33" i="13"/>
  <c r="Q33" i="13"/>
  <c r="T33" i="13"/>
  <c r="G34" i="13"/>
  <c r="M34" i="13" s="1"/>
  <c r="I34" i="13"/>
  <c r="K34" i="13"/>
  <c r="O34" i="13"/>
  <c r="Q34" i="13"/>
  <c r="T34" i="13"/>
  <c r="G35" i="13"/>
  <c r="M35" i="13" s="1"/>
  <c r="I35" i="13"/>
  <c r="K35" i="13"/>
  <c r="O35" i="13"/>
  <c r="Q35" i="13"/>
  <c r="T35" i="13"/>
  <c r="G36" i="13"/>
  <c r="M36" i="13" s="1"/>
  <c r="I36" i="13"/>
  <c r="K36" i="13"/>
  <c r="O36" i="13"/>
  <c r="Q36" i="13"/>
  <c r="T36" i="13"/>
  <c r="G37" i="13"/>
  <c r="M37" i="13" s="1"/>
  <c r="I37" i="13"/>
  <c r="K37" i="13"/>
  <c r="O37" i="13"/>
  <c r="Q37" i="13"/>
  <c r="T37" i="13"/>
  <c r="G39" i="13"/>
  <c r="M39" i="13" s="1"/>
  <c r="I39" i="13"/>
  <c r="K39" i="13"/>
  <c r="O39" i="13"/>
  <c r="Q39" i="13"/>
  <c r="T39" i="13"/>
  <c r="G40" i="13"/>
  <c r="M40" i="13" s="1"/>
  <c r="I40" i="13"/>
  <c r="K40" i="13"/>
  <c r="O40" i="13"/>
  <c r="Q40" i="13"/>
  <c r="T40" i="13"/>
  <c r="G41" i="13"/>
  <c r="M41" i="13" s="1"/>
  <c r="I41" i="13"/>
  <c r="K41" i="13"/>
  <c r="O41" i="13"/>
  <c r="Q41" i="13"/>
  <c r="T41" i="13"/>
  <c r="G42" i="13"/>
  <c r="M42" i="13" s="1"/>
  <c r="I42" i="13"/>
  <c r="K42" i="13"/>
  <c r="O42" i="13"/>
  <c r="Q42" i="13"/>
  <c r="T42" i="13"/>
  <c r="G44" i="13"/>
  <c r="M44" i="13" s="1"/>
  <c r="I44" i="13"/>
  <c r="K44" i="13"/>
  <c r="O44" i="13"/>
  <c r="Q44" i="13"/>
  <c r="T44" i="13"/>
  <c r="G45" i="13"/>
  <c r="M45" i="13" s="1"/>
  <c r="I45" i="13"/>
  <c r="K45" i="13"/>
  <c r="O45" i="13"/>
  <c r="Q45" i="13"/>
  <c r="T45" i="13"/>
  <c r="G46" i="13"/>
  <c r="M46" i="13" s="1"/>
  <c r="I46" i="13"/>
  <c r="K46" i="13"/>
  <c r="O46" i="13"/>
  <c r="Q46" i="13"/>
  <c r="T46" i="13"/>
  <c r="G48" i="13"/>
  <c r="M48" i="13" s="1"/>
  <c r="M47" i="13" s="1"/>
  <c r="I48" i="13"/>
  <c r="I47" i="13" s="1"/>
  <c r="K48" i="13"/>
  <c r="K47" i="13" s="1"/>
  <c r="O48" i="13"/>
  <c r="O47" i="13" s="1"/>
  <c r="Q48" i="13"/>
  <c r="Q47" i="13" s="1"/>
  <c r="T48" i="13"/>
  <c r="T47" i="13" s="1"/>
  <c r="G50" i="13"/>
  <c r="M50" i="13" s="1"/>
  <c r="I50" i="13"/>
  <c r="K50" i="13"/>
  <c r="O50" i="13"/>
  <c r="Q50" i="13"/>
  <c r="T50" i="13"/>
  <c r="G51" i="13"/>
  <c r="M51" i="13" s="1"/>
  <c r="I51" i="13"/>
  <c r="K51" i="13"/>
  <c r="O51" i="13"/>
  <c r="Q51" i="13"/>
  <c r="T51" i="13"/>
  <c r="G52" i="13"/>
  <c r="M52" i="13" s="1"/>
  <c r="I52" i="13"/>
  <c r="K52" i="13"/>
  <c r="O52" i="13"/>
  <c r="Q52" i="13"/>
  <c r="T52" i="13"/>
  <c r="G54" i="13"/>
  <c r="M54" i="13" s="1"/>
  <c r="I54" i="13"/>
  <c r="K54" i="13"/>
  <c r="O54" i="13"/>
  <c r="Q54" i="13"/>
  <c r="T54" i="13"/>
  <c r="G55" i="13"/>
  <c r="M55" i="13" s="1"/>
  <c r="I55" i="13"/>
  <c r="K55" i="13"/>
  <c r="O55" i="13"/>
  <c r="Q55" i="13"/>
  <c r="T55" i="13"/>
  <c r="G56" i="13"/>
  <c r="M56" i="13" s="1"/>
  <c r="I56" i="13"/>
  <c r="K56" i="13"/>
  <c r="O56" i="13"/>
  <c r="Q56" i="13"/>
  <c r="T56" i="13"/>
  <c r="G58" i="13"/>
  <c r="G57" i="13" s="1"/>
  <c r="I93" i="1" s="1"/>
  <c r="I58" i="13"/>
  <c r="I57" i="13" s="1"/>
  <c r="K58" i="13"/>
  <c r="K57" i="13" s="1"/>
  <c r="O58" i="13"/>
  <c r="O57" i="13" s="1"/>
  <c r="Q58" i="13"/>
  <c r="Q57" i="13" s="1"/>
  <c r="T58" i="13"/>
  <c r="T57" i="13" s="1"/>
  <c r="AC60" i="13"/>
  <c r="F43" i="1" s="1"/>
  <c r="G9" i="12"/>
  <c r="G8" i="12" s="1"/>
  <c r="G16" i="12" s="1"/>
  <c r="I9" i="12"/>
  <c r="K9" i="12"/>
  <c r="M9" i="12"/>
  <c r="O9" i="12"/>
  <c r="Q9" i="12"/>
  <c r="T9" i="12"/>
  <c r="G10" i="12"/>
  <c r="I10" i="12"/>
  <c r="K10" i="12"/>
  <c r="M10" i="12"/>
  <c r="O10" i="12"/>
  <c r="Q10" i="12"/>
  <c r="T10" i="12"/>
  <c r="G11" i="12"/>
  <c r="M11" i="12" s="1"/>
  <c r="I11" i="12"/>
  <c r="K11" i="12"/>
  <c r="O11" i="12"/>
  <c r="Q11" i="12"/>
  <c r="T11" i="12"/>
  <c r="G12" i="12"/>
  <c r="I12" i="12"/>
  <c r="K12" i="12"/>
  <c r="M12" i="12"/>
  <c r="O12" i="12"/>
  <c r="Q12" i="12"/>
  <c r="T12" i="12"/>
  <c r="G13" i="12"/>
  <c r="I13" i="12"/>
  <c r="K13" i="12"/>
  <c r="M13" i="12"/>
  <c r="O13" i="12"/>
  <c r="Q13" i="12"/>
  <c r="T13" i="12"/>
  <c r="G14" i="12"/>
  <c r="M14" i="12" s="1"/>
  <c r="I14" i="12"/>
  <c r="K14" i="12"/>
  <c r="O14" i="12"/>
  <c r="Q14" i="12"/>
  <c r="T14" i="12"/>
  <c r="AC16" i="12"/>
  <c r="F42" i="1" s="1"/>
  <c r="I20" i="1"/>
  <c r="I19" i="1"/>
  <c r="H53" i="1"/>
  <c r="J28" i="1"/>
  <c r="J26" i="1"/>
  <c r="G38" i="1"/>
  <c r="F38" i="1"/>
  <c r="J23" i="1"/>
  <c r="J24" i="1"/>
  <c r="J25" i="1"/>
  <c r="J27" i="1"/>
  <c r="E24" i="1"/>
  <c r="G24" i="1"/>
  <c r="E26" i="1"/>
  <c r="G26" i="1"/>
  <c r="M14" i="20" l="1"/>
  <c r="M13" i="20" s="1"/>
  <c r="AD18" i="20"/>
  <c r="G50" i="1" s="1"/>
  <c r="I47" i="1"/>
  <c r="T8" i="12"/>
  <c r="Q8" i="12"/>
  <c r="I74" i="1"/>
  <c r="K8" i="12"/>
  <c r="I8" i="12"/>
  <c r="O8" i="12"/>
  <c r="I27" i="25"/>
  <c r="I50" i="1"/>
  <c r="Q8" i="20"/>
  <c r="I8" i="20"/>
  <c r="T8" i="20"/>
  <c r="O8" i="20"/>
  <c r="M9" i="20"/>
  <c r="M8" i="20" s="1"/>
  <c r="T15" i="19"/>
  <c r="O15" i="19"/>
  <c r="G25" i="19"/>
  <c r="Q27" i="19"/>
  <c r="M27" i="19"/>
  <c r="K27" i="19"/>
  <c r="I15" i="19"/>
  <c r="I27" i="19"/>
  <c r="T8" i="19"/>
  <c r="G27" i="19"/>
  <c r="Q8" i="19"/>
  <c r="O8" i="19"/>
  <c r="T27" i="19"/>
  <c r="K8" i="19"/>
  <c r="Q15" i="19"/>
  <c r="I8" i="19"/>
  <c r="G8" i="19"/>
  <c r="O27" i="19"/>
  <c r="K15" i="19"/>
  <c r="T25" i="18"/>
  <c r="K25" i="18"/>
  <c r="Q25" i="18"/>
  <c r="Q35" i="18"/>
  <c r="O25" i="18"/>
  <c r="K35" i="18"/>
  <c r="I35" i="18"/>
  <c r="O35" i="18"/>
  <c r="K8" i="18"/>
  <c r="I8" i="18"/>
  <c r="G8" i="18"/>
  <c r="I25" i="18"/>
  <c r="T55" i="18"/>
  <c r="Q55" i="18"/>
  <c r="O55" i="18"/>
  <c r="K55" i="18"/>
  <c r="I55" i="18"/>
  <c r="G55" i="18"/>
  <c r="M25" i="18"/>
  <c r="T8" i="18"/>
  <c r="Q8" i="18"/>
  <c r="T35" i="18"/>
  <c r="O8" i="18"/>
  <c r="Q44" i="16"/>
  <c r="O44" i="16"/>
  <c r="K44" i="16"/>
  <c r="T38" i="16"/>
  <c r="Q38" i="16"/>
  <c r="O38" i="16"/>
  <c r="I38" i="16"/>
  <c r="K38" i="16"/>
  <c r="T8" i="16"/>
  <c r="G38" i="16"/>
  <c r="Q8" i="16"/>
  <c r="T35" i="16"/>
  <c r="T44" i="16"/>
  <c r="Q35" i="16"/>
  <c r="O35" i="16"/>
  <c r="M35" i="16"/>
  <c r="K35" i="16"/>
  <c r="I35" i="16"/>
  <c r="G35" i="16"/>
  <c r="I73" i="1" s="1"/>
  <c r="M38" i="16"/>
  <c r="O8" i="16"/>
  <c r="K8" i="16"/>
  <c r="I8" i="16"/>
  <c r="T24" i="16"/>
  <c r="AD50" i="16"/>
  <c r="G46" i="1" s="1"/>
  <c r="I46" i="1" s="1"/>
  <c r="Q24" i="16"/>
  <c r="O24" i="16"/>
  <c r="K24" i="16"/>
  <c r="I24" i="16"/>
  <c r="G24" i="16"/>
  <c r="M44" i="16"/>
  <c r="I44" i="16"/>
  <c r="I95" i="1"/>
  <c r="I18" i="1" s="1"/>
  <c r="AD11" i="15"/>
  <c r="G45" i="1" s="1"/>
  <c r="I45" i="1" s="1"/>
  <c r="M76" i="14"/>
  <c r="M75" i="14" s="1"/>
  <c r="M78" i="14"/>
  <c r="M77" i="14" s="1"/>
  <c r="T109" i="14"/>
  <c r="Q109" i="14"/>
  <c r="O109" i="14"/>
  <c r="T125" i="14"/>
  <c r="Q125" i="14"/>
  <c r="O125" i="14"/>
  <c r="K125" i="14"/>
  <c r="K28" i="14"/>
  <c r="I28" i="14"/>
  <c r="G28" i="14"/>
  <c r="I77" i="1" s="1"/>
  <c r="M46" i="14"/>
  <c r="M45" i="14" s="1"/>
  <c r="K135" i="14"/>
  <c r="I135" i="14"/>
  <c r="I125" i="14"/>
  <c r="Q79" i="14"/>
  <c r="G135" i="14"/>
  <c r="I94" i="1" s="1"/>
  <c r="O79" i="14"/>
  <c r="T70" i="14"/>
  <c r="Q70" i="14"/>
  <c r="K116" i="14"/>
  <c r="O70" i="14"/>
  <c r="I116" i="14"/>
  <c r="O97" i="14"/>
  <c r="G116" i="14"/>
  <c r="G125" i="14"/>
  <c r="I92" i="1" s="1"/>
  <c r="K97" i="14"/>
  <c r="M135" i="14"/>
  <c r="I97" i="14"/>
  <c r="M29" i="14"/>
  <c r="M28" i="14" s="1"/>
  <c r="M116" i="14"/>
  <c r="M70" i="14"/>
  <c r="G79" i="14"/>
  <c r="Q89" i="14"/>
  <c r="I79" i="14"/>
  <c r="G97" i="14"/>
  <c r="I89" i="1" s="1"/>
  <c r="K89" i="14"/>
  <c r="G89" i="14"/>
  <c r="I88" i="1" s="1"/>
  <c r="I47" i="14"/>
  <c r="M109" i="14"/>
  <c r="K8" i="14"/>
  <c r="T89" i="14"/>
  <c r="K70" i="14"/>
  <c r="G70" i="14"/>
  <c r="I83" i="1" s="1"/>
  <c r="Q116" i="14"/>
  <c r="I109" i="14"/>
  <c r="M19" i="14"/>
  <c r="K39" i="14"/>
  <c r="T28" i="14"/>
  <c r="I8" i="14"/>
  <c r="O89" i="14"/>
  <c r="T116" i="14"/>
  <c r="T19" i="14"/>
  <c r="K19" i="14"/>
  <c r="Q39" i="14"/>
  <c r="T8" i="14"/>
  <c r="Q8" i="14"/>
  <c r="Q135" i="14"/>
  <c r="T97" i="14"/>
  <c r="T47" i="14"/>
  <c r="I39" i="14"/>
  <c r="Q28" i="14"/>
  <c r="AD140" i="14"/>
  <c r="G44" i="1" s="1"/>
  <c r="I44" i="1" s="1"/>
  <c r="O47" i="14"/>
  <c r="K79" i="14"/>
  <c r="I70" i="14"/>
  <c r="G47" i="14"/>
  <c r="I81" i="1" s="1"/>
  <c r="I89" i="14"/>
  <c r="O116" i="14"/>
  <c r="Q19" i="14"/>
  <c r="O19" i="14"/>
  <c r="K47" i="14"/>
  <c r="I19" i="14"/>
  <c r="K109" i="14"/>
  <c r="T39" i="14"/>
  <c r="G19" i="14"/>
  <c r="O8" i="14"/>
  <c r="O39" i="14"/>
  <c r="M8" i="14"/>
  <c r="T135" i="14"/>
  <c r="O135" i="14"/>
  <c r="Q97" i="14"/>
  <c r="T79" i="14"/>
  <c r="Q47" i="14"/>
  <c r="G39" i="14"/>
  <c r="I78" i="1" s="1"/>
  <c r="O28" i="14"/>
  <c r="T43" i="13"/>
  <c r="Q43" i="13"/>
  <c r="K43" i="13"/>
  <c r="I43" i="13"/>
  <c r="G43" i="13"/>
  <c r="I84" i="1" s="1"/>
  <c r="T38" i="13"/>
  <c r="Q38" i="13"/>
  <c r="K38" i="13"/>
  <c r="I38" i="13"/>
  <c r="G38" i="13"/>
  <c r="I80" i="1" s="1"/>
  <c r="G47" i="13"/>
  <c r="T53" i="13"/>
  <c r="Q53" i="13"/>
  <c r="O53" i="13"/>
  <c r="M58" i="13"/>
  <c r="M57" i="13" s="1"/>
  <c r="K53" i="13"/>
  <c r="I53" i="13"/>
  <c r="O22" i="13"/>
  <c r="K22" i="13"/>
  <c r="T22" i="13"/>
  <c r="T8" i="13"/>
  <c r="Q8" i="13"/>
  <c r="O8" i="13"/>
  <c r="T49" i="13"/>
  <c r="O38" i="13"/>
  <c r="K8" i="13"/>
  <c r="Q49" i="13"/>
  <c r="G8" i="13"/>
  <c r="K49" i="13"/>
  <c r="I22" i="13"/>
  <c r="I49" i="13"/>
  <c r="Q22" i="13"/>
  <c r="M22" i="13"/>
  <c r="M38" i="13"/>
  <c r="M53" i="13"/>
  <c r="G49" i="13"/>
  <c r="F41" i="1"/>
  <c r="M43" i="13"/>
  <c r="I8" i="13"/>
  <c r="O49" i="13"/>
  <c r="M49" i="13"/>
  <c r="F39" i="1"/>
  <c r="F53" i="1" s="1"/>
  <c r="G23" i="1" s="1"/>
  <c r="O43" i="13"/>
  <c r="G8" i="20"/>
  <c r="G18" i="20" s="1"/>
  <c r="M15" i="19"/>
  <c r="M8" i="19"/>
  <c r="G15" i="19"/>
  <c r="AD33" i="19"/>
  <c r="G49" i="1" s="1"/>
  <c r="I49" i="1" s="1"/>
  <c r="M8" i="18"/>
  <c r="M35" i="18"/>
  <c r="M55" i="18"/>
  <c r="G35" i="18"/>
  <c r="G53" i="18"/>
  <c r="AD61" i="18"/>
  <c r="G48" i="1" s="1"/>
  <c r="I48" i="1" s="1"/>
  <c r="G25" i="18"/>
  <c r="M24" i="16"/>
  <c r="M8" i="16"/>
  <c r="G44" i="16"/>
  <c r="G8" i="16"/>
  <c r="M79" i="14"/>
  <c r="M39" i="14"/>
  <c r="M89" i="14"/>
  <c r="G8" i="14"/>
  <c r="G109" i="14"/>
  <c r="I90" i="1" s="1"/>
  <c r="M129" i="14"/>
  <c r="M125" i="14" s="1"/>
  <c r="M107" i="14"/>
  <c r="M97" i="14" s="1"/>
  <c r="M63" i="14"/>
  <c r="M47" i="14" s="1"/>
  <c r="M8" i="13"/>
  <c r="G22" i="13"/>
  <c r="G53" i="13"/>
  <c r="AD60" i="13"/>
  <c r="M8" i="12"/>
  <c r="AD16" i="12"/>
  <c r="G42" i="1" s="1"/>
  <c r="I42" i="1" s="1"/>
  <c r="G33" i="19" l="1"/>
  <c r="I98" i="1"/>
  <c r="I86" i="1"/>
  <c r="G61" i="18"/>
  <c r="I79" i="1"/>
  <c r="I82" i="1"/>
  <c r="G50" i="16"/>
  <c r="I75" i="1"/>
  <c r="I76" i="1"/>
  <c r="I91" i="1"/>
  <c r="I87" i="1"/>
  <c r="G140" i="14"/>
  <c r="I17" i="1"/>
  <c r="G60" i="13"/>
  <c r="G43" i="1"/>
  <c r="I43" i="1" s="1"/>
  <c r="G39" i="1"/>
  <c r="G41" i="1"/>
  <c r="I41" i="1" s="1"/>
  <c r="I16" i="1" l="1"/>
  <c r="I21" i="1" s="1"/>
  <c r="I99" i="1"/>
  <c r="J98" i="1" s="1"/>
  <c r="G53" i="1"/>
  <c r="G25" i="1" s="1"/>
  <c r="A27" i="1" s="1"/>
  <c r="A28" i="1" s="1"/>
  <c r="G28" i="1" s="1"/>
  <c r="G27" i="1" s="1"/>
  <c r="G29" i="1" s="1"/>
  <c r="I39" i="1"/>
  <c r="I53" i="1" s="1"/>
  <c r="J88" i="1" l="1"/>
  <c r="J96" i="1"/>
  <c r="J78" i="1"/>
  <c r="J89" i="1"/>
  <c r="J87" i="1"/>
  <c r="J97" i="1"/>
  <c r="J77" i="1"/>
  <c r="J76" i="1"/>
  <c r="J85" i="1"/>
  <c r="J75" i="1"/>
  <c r="J74" i="1"/>
  <c r="J86" i="1"/>
  <c r="J73" i="1"/>
  <c r="J91" i="1"/>
  <c r="J84" i="1"/>
  <c r="J83" i="1"/>
  <c r="J82" i="1"/>
  <c r="J93" i="1"/>
  <c r="J94" i="1"/>
  <c r="J90" i="1"/>
  <c r="J81" i="1"/>
  <c r="J80" i="1"/>
  <c r="J95" i="1"/>
  <c r="J79" i="1"/>
  <c r="J92" i="1"/>
  <c r="J47" i="1"/>
  <c r="J46" i="1"/>
  <c r="J43" i="1"/>
  <c r="J50" i="1"/>
  <c r="J45" i="1"/>
  <c r="J42" i="1"/>
  <c r="J41" i="1"/>
  <c r="J39" i="1"/>
  <c r="J53" i="1" s="1"/>
  <c r="J48" i="1"/>
  <c r="J44" i="1"/>
  <c r="J49" i="1"/>
  <c r="J52" i="1"/>
  <c r="J51" i="1"/>
  <c r="J9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R6" authorId="0" shapeId="0" xr:uid="{C7960FCB-378E-44C7-9660-E4B8604FE13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R6" authorId="0" shapeId="0" xr:uid="{26CEE77F-9605-4584-8661-49D414B64DB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R6" authorId="0" shapeId="0" xr:uid="{7113B9B7-4745-480A-B098-0F49DB42CB5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R6" authorId="0" shapeId="0" xr:uid="{72A60F9B-9F8E-4828-B583-7E323ECD77E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R6" authorId="0" shapeId="0" xr:uid="{8AA0C3A9-67E5-48DD-9085-CBAD69BE454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R6" authorId="0" shapeId="0" xr:uid="{09C88776-C7E8-490E-936C-B22AB1AC3A8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R6" authorId="0" shapeId="0" xr:uid="{E8FED67F-EA90-471D-938C-9F5EF92137D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R6" authorId="0" shapeId="0" xr:uid="{C8335778-7D15-4C1A-88F5-6EBAAA58E28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R6" authorId="0" shapeId="0" xr:uid="{FD5F87F0-60A6-476A-859C-B8C41203F45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R6" authorId="0" shapeId="0" xr:uid="{41DAC2D7-5257-4142-BBDE-74164FAD606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R6" authorId="0" shapeId="0" xr:uid="{6B83D4FB-8EF2-4252-8BD7-AEF354B7F63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<sst xmlns="http://schemas.openxmlformats.org/spreadsheetml/2006/main" count="5747" uniqueCount="1093">
  <si>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</si>
  <si>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</si>
  <si>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</si>
  <si>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</si>
  <si>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</si>
  <si>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</si>
  <si>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</si>
  <si>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</si>
  <si>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</si>
  <si>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</si>
  <si>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</si>
  <si>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</si>
  <si>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</si>
  <si>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</si>
  <si>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</si>
  <si>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</si>
  <si>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</si>
  <si>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</si>
  <si>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</si>
  <si>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</si>
  <si>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</si>
  <si>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</si>
  <si>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</si>
  <si>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</si>
  <si>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</si>
  <si>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</si>
  <si>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</si>
  <si>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</si>
  <si>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</si>
  <si>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</si>
  <si>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</si>
  <si>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</si>
  <si>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</si>
  <si>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</si>
  <si>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</si>
  <si>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</si>
  <si>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</si>
  <si>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</si>
  <si>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</si>
  <si>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</si>
  <si>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</si>
  <si>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</si>
  <si>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</si>
  <si>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11443</t>
  </si>
  <si>
    <t>ČOV Templářské sklepy Čejkovice</t>
  </si>
  <si>
    <t>Stavba</t>
  </si>
  <si>
    <t>Stavební objekt</t>
  </si>
  <si>
    <t>01</t>
  </si>
  <si>
    <t>11443/00</t>
  </si>
  <si>
    <t>Vedlejší a ostatní náklady</t>
  </si>
  <si>
    <t>11443/01</t>
  </si>
  <si>
    <t>D.1.1.1 Objekt podzemních ŽB nádrží</t>
  </si>
  <si>
    <t>11443/02</t>
  </si>
  <si>
    <t>D.1.1.2 Provozní objekt (hala)</t>
  </si>
  <si>
    <t>11443/03</t>
  </si>
  <si>
    <t>D.1.1.3 Areálová přípojka NN, stavební elektro</t>
  </si>
  <si>
    <t>11443/04</t>
  </si>
  <si>
    <t>D.1.1.4 Areálová přípojka a přeložka vody, ZTI</t>
  </si>
  <si>
    <t>11443/05</t>
  </si>
  <si>
    <t>D.1.1.5 Vzduchotechnika</t>
  </si>
  <si>
    <t>11443/06</t>
  </si>
  <si>
    <t>D.1.1.6 Areálové trubní rozvody</t>
  </si>
  <si>
    <t>11443/07</t>
  </si>
  <si>
    <t>D.1.1.7 Komunikace, zpevněné plochy</t>
  </si>
  <si>
    <t>11443/08</t>
  </si>
  <si>
    <t>D.1.1.8 HTU, sadové úpravy</t>
  </si>
  <si>
    <t>11443/09</t>
  </si>
  <si>
    <t>D.1.2.1 Strojně-technologická část</t>
  </si>
  <si>
    <t>11443/10</t>
  </si>
  <si>
    <t>D.1.2.2 Strojní elektroinstalace, MaR</t>
  </si>
  <si>
    <t>Celkem za stavbu</t>
  </si>
  <si>
    <t>CZK</t>
  </si>
  <si>
    <t>#POPS</t>
  </si>
  <si>
    <t>Popis stavby: 11443 - ČOV Templářské sklepy Čejkovice</t>
  </si>
  <si>
    <t>#POPO</t>
  </si>
  <si>
    <t>Popis objektu: 01 - ČOV Templářské sklepy Čejkovice</t>
  </si>
  <si>
    <t>#POPR</t>
  </si>
  <si>
    <t>Popis rozpočtu: 11443/00 - Vedlejší a ostatní náklady</t>
  </si>
  <si>
    <t>Popis rozpočtu: 11443/01 - D.1.1.1 Objekt podzemních ŽB nádrží</t>
  </si>
  <si>
    <t>Popis rozpočtu: 11443/02 - D.1.1.2 Provozní objekt (hala)</t>
  </si>
  <si>
    <t>Popis rozpočtu: 11443/03 - D.1.1.3 Areálová přípojka NN, stavební elektro</t>
  </si>
  <si>
    <t>Popis rozpočtu: 11443/04 - D.1.1.4 Areálová přípojka a přeložka vody, ZTI</t>
  </si>
  <si>
    <t>Popis rozpočtu: 11443/05 - D.1.1.5 Vzduchotechnika</t>
  </si>
  <si>
    <t>Popis rozpočtu: 11443/06 - D.1.1.6 Areálové trubní rozvody</t>
  </si>
  <si>
    <t>Popis rozpočtu: 11443/07 - D.1.1.7 Komunikace, zpevněné plochy</t>
  </si>
  <si>
    <t>Popis rozpočtu: 11443/08 - D.1.1.8 HTU, sadové úpravy</t>
  </si>
  <si>
    <t>Popis rozpočtu: 11443/09 - D.1.2.1 Strojně-technologická část</t>
  </si>
  <si>
    <t>Popis rozpočtu: 11443/10 - D.1.2.2 Strojní elektroinstalace, MaR</t>
  </si>
  <si>
    <t>Rekapitulace dílů</t>
  </si>
  <si>
    <t>Typ dílu</t>
  </si>
  <si>
    <t>_32</t>
  </si>
  <si>
    <t>Zřízení přípojky vody. ZTI objektu</t>
  </si>
  <si>
    <t>00</t>
  </si>
  <si>
    <t>1</t>
  </si>
  <si>
    <t>Zemní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</si>
  <si>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</si>
  <si>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</si>
  <si>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</si>
  <si>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</si>
  <si>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</si>
  <si>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</si>
  <si>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</si>
  <si>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</si>
  <si>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</t>
  </si>
  <si>
    <t>Úpravy povrchu, podlahy</t>
  </si>
  <si>
    <t>Úpravy povrchů, podlahy a osazování výplní</t>
  </si>
  <si>
    <t>8</t>
  </si>
  <si>
    <t>Trubní vedení</t>
  </si>
  <si>
    <t>9</t>
  </si>
  <si>
    <t>Ostatní konstrukce</t>
  </si>
  <si>
    <t>Ostatní konstrukce, bourání</t>
  </si>
  <si>
    <t>94</t>
  </si>
  <si>
    <t>Lešení a stavební výtahy</t>
  </si>
  <si>
    <t>99</t>
  </si>
  <si>
    <t>Staveništní přesun hmot</t>
  </si>
  <si>
    <t>711</t>
  </si>
  <si>
    <t>Izolace proti vodě</t>
  </si>
  <si>
    <t>763</t>
  </si>
  <si>
    <t>Konstrukce suché výstavby</t>
  </si>
  <si>
    <t>764</t>
  </si>
  <si>
    <t>Konstrukce klempířské</t>
  </si>
  <si>
    <t>766</t>
  </si>
  <si>
    <t>Konstrukce truhlářské</t>
  </si>
  <si>
    <t>767</t>
  </si>
  <si>
    <t>Konstrukce zámečnické</t>
  </si>
  <si>
    <t>781</t>
  </si>
  <si>
    <t>Dokončovací práce - obklady</t>
  </si>
  <si>
    <t>783</t>
  </si>
  <si>
    <t>Nátěry</t>
  </si>
  <si>
    <t>784</t>
  </si>
  <si>
    <t>Dokončovací práce - malby a tapety</t>
  </si>
  <si>
    <t>M21</t>
  </si>
  <si>
    <t>Elektromontáže</t>
  </si>
  <si>
    <t>Strojně-technologická část</t>
  </si>
  <si>
    <t>M24</t>
  </si>
  <si>
    <t>Montáže vzduchotechnických zařízení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</si>
  <si>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</si>
  <si>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</si>
  <si>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</si>
  <si>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</si>
  <si>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</si>
  <si>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</si>
  <si>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</si>
  <si>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</si>
  <si>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</si>
  <si>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</si>
  <si>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</si>
  <si>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</si>
  <si>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</si>
  <si>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</si>
  <si>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</si>
  <si>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</si>
  <si>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</si>
  <si>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</si>
  <si>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</si>
  <si>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</si>
  <si>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</si>
  <si>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</si>
  <si>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</si>
  <si>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</si>
  <si>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</si>
  <si>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</si>
  <si>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</si>
  <si>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</si>
  <si>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</si>
  <si>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</si>
  <si>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</si>
  <si>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</si>
  <si>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00001</t>
  </si>
  <si>
    <t>Zařízení staveniště</t>
  </si>
  <si>
    <t>soub</t>
  </si>
  <si>
    <t>Indiv</t>
  </si>
  <si>
    <t>Práce</t>
  </si>
  <si>
    <t>Běžná</t>
  </si>
  <si>
    <t>POL1_1</t>
  </si>
  <si>
    <t>00003</t>
  </si>
  <si>
    <t>Upřesňující realizační a výrobní dokumentace</t>
  </si>
  <si>
    <t>00004</t>
  </si>
  <si>
    <t>Provádění a organizace výstavby, náhradní transport odpadních vod provizorní propoje a čerpání</t>
  </si>
  <si>
    <t>00007</t>
  </si>
  <si>
    <t>Zkoušky, průzkumy a revize</t>
  </si>
  <si>
    <t>00008</t>
  </si>
  <si>
    <t>Provozní řád, zaškolení obsluhy</t>
  </si>
  <si>
    <t>00009</t>
  </si>
  <si>
    <t>Dokumentace skutečného provedení</t>
  </si>
  <si>
    <t>SUM</t>
  </si>
  <si>
    <t>END</t>
  </si>
  <si>
    <t>131301202R00</t>
  </si>
  <si>
    <t>m3</t>
  </si>
  <si>
    <t>RTS 26/ I</t>
  </si>
  <si>
    <t>161101102R00</t>
  </si>
  <si>
    <t>Svislé přemístění výkopku z horniny 1 až 4, při hloubce výkopu přes 2,5 do 4 m</t>
  </si>
  <si>
    <t>POL1_</t>
  </si>
  <si>
    <t>162701105R00</t>
  </si>
  <si>
    <t>162301101R00</t>
  </si>
  <si>
    <t>Vodorovné přemístění výkopku z horniny 1 až 4, na vzdálenost přes 50  do 500 m</t>
  </si>
  <si>
    <t>162701109R00</t>
  </si>
  <si>
    <t>167101102R00</t>
  </si>
  <si>
    <t>171201201R00</t>
  </si>
  <si>
    <t>174101101R00</t>
  </si>
  <si>
    <t>199000002R00</t>
  </si>
  <si>
    <t>Poplatek za skládku horniny 1- 4</t>
  </si>
  <si>
    <t>181101102R00</t>
  </si>
  <si>
    <t>Úprava pláně v zářezech v hornině 1 až 4, se zhutněním</t>
  </si>
  <si>
    <t>m2</t>
  </si>
  <si>
    <t>10001</t>
  </si>
  <si>
    <t>Nákup zeminy</t>
  </si>
  <si>
    <t>10010</t>
  </si>
  <si>
    <t>Pažení stěn výkopu vč.odstranění (s ohledem na IGP konkrétní způsob a statika dle návrhu dodavatele)</t>
  </si>
  <si>
    <t>115100001RAA</t>
  </si>
  <si>
    <t>Čerpání vody na výšku 10 m, do 500 l včetně pohotovosti čerpací soupravy</t>
  </si>
  <si>
    <t>hod</t>
  </si>
  <si>
    <t>Agregovaná položka</t>
  </si>
  <si>
    <t>POL2_1</t>
  </si>
  <si>
    <t>212755114R00</t>
  </si>
  <si>
    <t>Trativody z drenážních trubek DN 10 cm bez lože</t>
  </si>
  <si>
    <t>m</t>
  </si>
  <si>
    <t>271313511R00</t>
  </si>
  <si>
    <t>Beton podkladní pod základové konstrukce Beton podkladní pod základové konstrukce, prostý</t>
  </si>
  <si>
    <t>271531111R00</t>
  </si>
  <si>
    <t>273323611R00</t>
  </si>
  <si>
    <t>Železobeton základových desek vodostavební vč.těsnění</t>
  </si>
  <si>
    <t>273351215R00</t>
  </si>
  <si>
    <t>273351216R00</t>
  </si>
  <si>
    <t>273361821R00</t>
  </si>
  <si>
    <t>Výztuž základových desek z betonářské ocelí</t>
  </si>
  <si>
    <t>t</t>
  </si>
  <si>
    <t>279323511R00</t>
  </si>
  <si>
    <t>Železobeton základových zdí vodostavební vč.těsnění</t>
  </si>
  <si>
    <t>279351105R00</t>
  </si>
  <si>
    <t>279351106R00</t>
  </si>
  <si>
    <t>279351103x</t>
  </si>
  <si>
    <t>Bednění stěn základových zdí, jednostranné - zřízení, Příplatek za pohledový beton</t>
  </si>
  <si>
    <t>311351107T00</t>
  </si>
  <si>
    <t>D+M rohová plast. lišta bednění zákl. zdí</t>
  </si>
  <si>
    <t xml:space="preserve">m     </t>
  </si>
  <si>
    <t>279361821R00</t>
  </si>
  <si>
    <t>Výztuž základových zdí z betonářské oceli</t>
  </si>
  <si>
    <t>20001</t>
  </si>
  <si>
    <t>Čerpací jímky z prefa skruží DN 1000</t>
  </si>
  <si>
    <t>ks</t>
  </si>
  <si>
    <t>271531119R00</t>
  </si>
  <si>
    <t>Polštář základu z kameniva drceného 0-16 mm</t>
  </si>
  <si>
    <t>457311116R00</t>
  </si>
  <si>
    <t>Vyrovnávací beton výplňový nebo spádový</t>
  </si>
  <si>
    <t>631362021R00</t>
  </si>
  <si>
    <t>631319173R00</t>
  </si>
  <si>
    <t>Příplatek za stržení povrchu tloušťka mazaniny od 80 mm do 120 mm</t>
  </si>
  <si>
    <t>632921911R00</t>
  </si>
  <si>
    <t>952901221R00</t>
  </si>
  <si>
    <t>90002</t>
  </si>
  <si>
    <t>Zkouška vodotěsnosti vč.potřebné vody</t>
  </si>
  <si>
    <t>90005</t>
  </si>
  <si>
    <t>Zřízení prostupů a utěsnění</t>
  </si>
  <si>
    <t>998012021R00</t>
  </si>
  <si>
    <t>Přesun hmot</t>
  </si>
  <si>
    <t>POL7_1</t>
  </si>
  <si>
    <t>711491171RZ2</t>
  </si>
  <si>
    <t>Provedení izolace proti tlakové vodě, na ploše vodorovné, podkladní textilií včetně dodávky textilie</t>
  </si>
  <si>
    <t>POL1_7</t>
  </si>
  <si>
    <t>711110010RA0</t>
  </si>
  <si>
    <t>POL2_7</t>
  </si>
  <si>
    <t>998711201R00</t>
  </si>
  <si>
    <t>POL7_7</t>
  </si>
  <si>
    <t>76701</t>
  </si>
  <si>
    <t>Rošt z nerez U profilů+desky z sklolaminátového kompozitu,  D+M</t>
  </si>
  <si>
    <t>76702</t>
  </si>
  <si>
    <t>Lemovací úhelník, D+M</t>
  </si>
  <si>
    <t>998767201R00</t>
  </si>
  <si>
    <t>POL7_</t>
  </si>
  <si>
    <t>78301</t>
  </si>
  <si>
    <t>Nátěr bet.kcí na bázi vnitřní krystalizace</t>
  </si>
  <si>
    <t>131201111R00</t>
  </si>
  <si>
    <t>Hloubení nezapažených jam a zářezů do 100 m3, v hornině 3, hloubení strojně</t>
  </si>
  <si>
    <t>132201210R00</t>
  </si>
  <si>
    <t xml:space="preserve">Hloubení rýh šířky přes 60 do 200 cm do 50 m3, v hornině 3, hloubení strojně </t>
  </si>
  <si>
    <t>167101101R00</t>
  </si>
  <si>
    <t>Bednění stěn základových desek zřízení</t>
  </si>
  <si>
    <t>Bednění stěn základových desek odstranění</t>
  </si>
  <si>
    <t>274321411R00</t>
  </si>
  <si>
    <t>Železobeton základových pasů</t>
  </si>
  <si>
    <t>274351215R00</t>
  </si>
  <si>
    <t>Bednění stěn základových pasů zřízení</t>
  </si>
  <si>
    <t>274351216R00</t>
  </si>
  <si>
    <t>Bednění stěn základových pasů odstranění</t>
  </si>
  <si>
    <t>274361821R00</t>
  </si>
  <si>
    <t>Výztuž základových pasů z betonářské oceli</t>
  </si>
  <si>
    <t>Kotevní trny</t>
  </si>
  <si>
    <t>3113218141x</t>
  </si>
  <si>
    <t>Nadzákladové zdi z betonu železového (bez výztuže) nosné pohledového (v přírodní barvě drtí a, přísad) tř. C 25/30 XC2</t>
  </si>
  <si>
    <t>311351121</t>
  </si>
  <si>
    <t>Bednění nadzákladových zdí nosných rovné oboustranné za každou stranu zřízení</t>
  </si>
  <si>
    <t>ÚRS 26 01</t>
  </si>
  <si>
    <t>311351122</t>
  </si>
  <si>
    <t>Bednění nadzákladových zdí nosných rovné oboustranné za každou stranu odstranění</t>
  </si>
  <si>
    <t>311351911</t>
  </si>
  <si>
    <t>Bednění nadzákladových zdí nosných Příplatek k cenám bednění za pohledový beton</t>
  </si>
  <si>
    <t>311361821</t>
  </si>
  <si>
    <t>Výztuž nadzákladových zdí nosných svislých nebo odkloněných od svislice, rovných nebo oblých z, betonářské oceli 10 505 (R)</t>
  </si>
  <si>
    <t>33717-01x</t>
  </si>
  <si>
    <t>kg</t>
  </si>
  <si>
    <t>33717-03x</t>
  </si>
  <si>
    <t>341941011</t>
  </si>
  <si>
    <t>Nosné tupé svary betonářské oceli do ocelové podložky vodorovné, při průměru výztuže do 16 mm</t>
  </si>
  <si>
    <t>kus</t>
  </si>
  <si>
    <t>3421511121x</t>
  </si>
  <si>
    <t>Montáž opláštění stěn ocelové konstrukce ze sendvičových panelů šroubovaných, výšky budovy přes 6 do, 12 m vč. montáže lemovacího, spojovacího a těsnícího materiálu..</t>
  </si>
  <si>
    <t>553246123x</t>
  </si>
  <si>
    <t>Specifikace</t>
  </si>
  <si>
    <t>POL3_0</t>
  </si>
  <si>
    <t>4113542591x</t>
  </si>
  <si>
    <t>4441511121x</t>
  </si>
  <si>
    <t>Montáž krytiny střech ocelových konstrukcí ze sendvičových panelů šroubovaných, výšky budovy přes 6, do 12 m vč. montáže veškerých lemovacích klempířských prvků (lemovky, okapnice, lišty,..).</t>
  </si>
  <si>
    <t>553247341x</t>
  </si>
  <si>
    <t>444171111</t>
  </si>
  <si>
    <t>Montáž krytiny střech ocelových konstrukcí z tvarovaných ocelových plechů šroubovaných, výšky budovy, do 6 m</t>
  </si>
  <si>
    <t>154851521x</t>
  </si>
  <si>
    <t>564791111R00</t>
  </si>
  <si>
    <t>Podklad z kameniva drceného podklad pro zpevněné plochy z kameniva drceného se zhutněním frakce 0 - 63 mm</t>
  </si>
  <si>
    <t>622135002</t>
  </si>
  <si>
    <t>Vyrovnání nerovností podkladu vnějších omítaných ploch maltou, tl. do 10 mm cementovou stěn</t>
  </si>
  <si>
    <t>622151021</t>
  </si>
  <si>
    <t>Penetrační nátěr vnějších pastovitých tenkovrstvých omítek mozaikových akrylátový stěn</t>
  </si>
  <si>
    <t>622211011</t>
  </si>
  <si>
    <t>28376442</t>
  </si>
  <si>
    <t>deska XPS hrana rovná a strukturovaný povrch 300kPA ?=0,035 tl 80mm</t>
  </si>
  <si>
    <t>622211201</t>
  </si>
  <si>
    <t>28376443</t>
  </si>
  <si>
    <t>deska XPS hrana rovná a strukturovaný povrch 300kPA ?=0,035 tl 100mm</t>
  </si>
  <si>
    <t>622251101</t>
  </si>
  <si>
    <t>Montáž kontaktního zateplení lepením a mechanickým kotvením Příplatek k cenám za zápustnou montáž, kotev s použitím tepelněizolačních zátek na vnější stěny z polystyrenu</t>
  </si>
  <si>
    <t>622252002</t>
  </si>
  <si>
    <t>Montáž profilů kontaktního zateplení ostatních stěnových, dilatačních apod. lepených do tmelu</t>
  </si>
  <si>
    <t>59051486</t>
  </si>
  <si>
    <t>profil rohový PVC 15x15mm s výztužnou tkaninou š 100mm</t>
  </si>
  <si>
    <t>ÚRS 21 02</t>
  </si>
  <si>
    <t>622511112</t>
  </si>
  <si>
    <t>Omítka tenkovrstvá akrylátová vnějších ploch probarvená bez penetrace mozaiková střednězrnná stěn</t>
  </si>
  <si>
    <t>631311234</t>
  </si>
  <si>
    <t>Mazanina z betonu prostého se zvýšenými nároky na prostředí tl. přes 120 do 240 mm tř. C 25/30</t>
  </si>
  <si>
    <t>631319175</t>
  </si>
  <si>
    <t>Příplatek k cenám mazanin za stržení povrchu spodní vrstvy mazaniny latí před vložením výztuže nebo, pletiva pro tl. obou vrstev mazaniny přes 120 do 240 mm</t>
  </si>
  <si>
    <t>631319202</t>
  </si>
  <si>
    <t>Příplatek k cenám betonových mazanin za vyztužení ocelovými vlákny (drátkobeton) objemové vyztužení, 20 kg/m3</t>
  </si>
  <si>
    <t>631351101</t>
  </si>
  <si>
    <t>Bednění v podlahách rýh a hran zřízení</t>
  </si>
  <si>
    <t>631351102</t>
  </si>
  <si>
    <t>Bednění v podlahách rýh a hran odstranění</t>
  </si>
  <si>
    <t>631361821</t>
  </si>
  <si>
    <t>631362021</t>
  </si>
  <si>
    <t>632481213</t>
  </si>
  <si>
    <t>Separační vrstva k oddělení podlahových vrstev z polyetylénové fólie</t>
  </si>
  <si>
    <t>633121112</t>
  </si>
  <si>
    <t>Povrchová úprava vsypovou směsí průmyslových betonových podlah středně těžký provoz s přísadou, korundu, tl. 3 mm</t>
  </si>
  <si>
    <t>634112115</t>
  </si>
  <si>
    <t>Obvodová dilatace mezi stěnou a mazaninou nebo potěrem podlahovým páskem z pěnového PE tl. do 10 mm,, výšky 150 mm</t>
  </si>
  <si>
    <t>634911113</t>
  </si>
  <si>
    <t>Řezání dilatačních nebo smršťovacích spár v čerstvé betonové mazanině nebo potěru šířky do 5 mm,, hloubky přes 20 do 50 mm</t>
  </si>
  <si>
    <t>634661111</t>
  </si>
  <si>
    <t>Výplň dilatačních spar mazanin silikonovým tmelem, šířka spáry do 5 mm</t>
  </si>
  <si>
    <t>931994131</t>
  </si>
  <si>
    <t>Těsnění spáry betonové konstrukce pásy, profily, tmely tmelem silikonovým spáry pracovní do 1,5 cm2</t>
  </si>
  <si>
    <t>9359322111x</t>
  </si>
  <si>
    <t>Odvodňovací plastový žlab pro třídu zatížení B 125 vnitřní šířky 100 mm s krycím roštem mřížkovým z, pozinkované oceli. Provedení žlabů dle výkazu prvků.</t>
  </si>
  <si>
    <t>952901221</t>
  </si>
  <si>
    <t>Vyčištění budov nebo objektů před předáním do užívání průmyslových budov a objektů výrobních,, skladovacích, garáží, dílen nebo hal apod. s nespalnou podlahou jakékoliv výšky podlaží</t>
  </si>
  <si>
    <t>953312111</t>
  </si>
  <si>
    <t>Vložky svislé do dilatačních spár z polystyrenových desek fasádních včetně dodání a osazení, v, jakémkoliv zdivu do 10 mm</t>
  </si>
  <si>
    <t>949101111</t>
  </si>
  <si>
    <t>Lešení pomocné pracovní pro objekty pozemních staveb pro zatížení do 150 kg/m2, o výšce lešeňové, podlahy do 1,9 m</t>
  </si>
  <si>
    <t>998012022R00</t>
  </si>
  <si>
    <t>711111001</t>
  </si>
  <si>
    <t>Provedení izolace proti zemní vlhkosti natěradly a tmely za studena na ploše vodorovné V, jednonásobným nátěrem penetračním</t>
  </si>
  <si>
    <t>711112001</t>
  </si>
  <si>
    <t>Provedení izolace proti zemní vlhkosti natěradly a tmely za studena na ploše svislé S jednonásobným, nátěrem penetračním</t>
  </si>
  <si>
    <t>11163150</t>
  </si>
  <si>
    <t>lak penetrační asfaltový</t>
  </si>
  <si>
    <t>711131101</t>
  </si>
  <si>
    <t>Provedení izolace proti zemní vlhkosti pásy na sucho AIP nebo tkaniny na ploše vodorovné V</t>
  </si>
  <si>
    <t>69311089</t>
  </si>
  <si>
    <t>Geotextilie netkaná separační, ochranná, filtrační, drenážní PES 600g/m2</t>
  </si>
  <si>
    <t>711141559</t>
  </si>
  <si>
    <t>Provedení izolace proti zemní vlhkosti pásy přitavením NAIP na ploše vodorovné V</t>
  </si>
  <si>
    <t>711142559</t>
  </si>
  <si>
    <t>Provedení izolace proti zemní vlhkosti pásy přitavením NAIP na ploše svislé S</t>
  </si>
  <si>
    <t>62856011</t>
  </si>
  <si>
    <t>pás asfaltový natavitelný modifikovaný SBS s vložkou z hliníkové fólie s textilií a spalitelnou PE, fólií nebo jemnozrnným minerálním posypem na horním povrchu tl 4,0mm</t>
  </si>
  <si>
    <t>998711202R00</t>
  </si>
  <si>
    <t>Přesun hmot pro izolace proti vodě svisle do 12 m</t>
  </si>
  <si>
    <t>763111437</t>
  </si>
  <si>
    <t>763111717</t>
  </si>
  <si>
    <t>Příčka ze sádrokartonových desek ostatní konstrukce a práce na příčkách ze sádrokartonových desek, základní penetrační nátěr (oboustranný)</t>
  </si>
  <si>
    <t>763111726</t>
  </si>
  <si>
    <t>Příčka ze sádrokartonových desek ostatní konstrukce a práce na příčkách ze sádrokartonových desek, ochrana rohů lišta na ochranu volných hran vysoce pevná a nárazu odolná</t>
  </si>
  <si>
    <t>7631215901x</t>
  </si>
  <si>
    <t>763121714</t>
  </si>
  <si>
    <t>Stěna předsazená ze sádrokartonových desek ostatní konstrukce a práce na předsazených stěnách ze, sádrokartonových desek základní penetrační nátěr</t>
  </si>
  <si>
    <t>763181423</t>
  </si>
  <si>
    <t>Výplně otvorů konstrukcí ze sádrokartonových desek ztužující výplň otvoru pro dveře s UA a UW, profilem, výšky příčky přes 3,75 do 4,25 m</t>
  </si>
  <si>
    <t>998763302</t>
  </si>
  <si>
    <t>Přesun hmot pro konstrukce montované z desek sádrokartonových v objektech výšky do 12 m</t>
  </si>
  <si>
    <t xml:space="preserve">t     </t>
  </si>
  <si>
    <t>764212636</t>
  </si>
  <si>
    <t>Oplechování střešních prvků z pozinkovaného plechu s povrchovou úpravou štítu závětrnou lištou rš, 500 mm</t>
  </si>
  <si>
    <t>764212637</t>
  </si>
  <si>
    <t>Oplechování střešních prvků z pozinkovaného plechu s povrchovou úpravou štítu závětrnou lištou rš, 670 mm</t>
  </si>
  <si>
    <t>764212663</t>
  </si>
  <si>
    <t>Oplechování střešních prvků z pozinkovaného plechu s povrchovou úpravou okapu střechy rovné okapovým, plechem rš 250 mm</t>
  </si>
  <si>
    <t>764311607</t>
  </si>
  <si>
    <t>Lemování zdí z pozinkovaného plechu s povrchovou úpravou boční nebo horní rovné, střech s krytinou, prejzovou nebo vlnitou rš 670 mm</t>
  </si>
  <si>
    <t>764511601</t>
  </si>
  <si>
    <t>Žlab podokapní z pozinkovaného plechu s povrchovou úpravou včetně háků a čel půlkruhový do rš 280 mm</t>
  </si>
  <si>
    <t>764511602</t>
  </si>
  <si>
    <t>Žlab podokapní z pozinkovaného plechu s povrchovou úpravou včetně háků a čel půlkruhový rš 330 mm</t>
  </si>
  <si>
    <t>764511641</t>
  </si>
  <si>
    <t>Žlab podokapní z pozinkovaného plechu s povrchovou úpravou kotlík oválný (trychtýřový), rš, žlabu/průměr svodu do 250/90 mm</t>
  </si>
  <si>
    <t>764511642</t>
  </si>
  <si>
    <t>Žlab podokapní z pozinkovaného plechu s povrchovou úpravou kotlík oválný (trychtýřový), rš, žlabu/průměr svodu 330/100 mm</t>
  </si>
  <si>
    <t>764518621</t>
  </si>
  <si>
    <t>Svod z pozinkovaného plechu s upraveným povrchem včetně objímek, kolen a odskoků kruhový, průměru do, 90 mm</t>
  </si>
  <si>
    <t>764518622</t>
  </si>
  <si>
    <t>Svod z pozinkovaného plechu s upraveným povrchem včetně objímek, kolen a odskoků kruhový, průměru, 100 mm</t>
  </si>
  <si>
    <t>998764202R00</t>
  </si>
  <si>
    <t>Přesun hmot pro konstrukce klempířské v objektech výšky do 12 m</t>
  </si>
  <si>
    <t>766622135</t>
  </si>
  <si>
    <t>Montáž oken plastových včetně montáže rámu plochy přes 1 m2 otevíravých do celostěnových panelů nebo, ocelových rámů, výšky do 1,5 m</t>
  </si>
  <si>
    <t>611400511x</t>
  </si>
  <si>
    <t>"T04" - okno plastové 2020x1100mm trojdílné otevíravé/sklopné, bílé. Provedení dle výkazu prvků.</t>
  </si>
  <si>
    <t>766629213</t>
  </si>
  <si>
    <t>Montáž oken dřevěných Příplatek k cenám za izolaci mezi ostěním a rámem okna při rovném ostění,, připojovací spára tl. do 15 mm, fólie</t>
  </si>
  <si>
    <t>766660411</t>
  </si>
  <si>
    <t>Montáž vchodových dveří včetně rámu do zdiva jednokřídlových bez nadsvětlíku</t>
  </si>
  <si>
    <t>611405001x</t>
  </si>
  <si>
    <t>"T02" - plastové vchodové dveře jednokřídlé bílé plné 800x2000mm. Provedení dle výkau prvků vč., kování, zámku a vložky.</t>
  </si>
  <si>
    <t>998766202R00</t>
  </si>
  <si>
    <t>Přesun hmot pro konstrukce truhlářské v objektech výšky do 12 m</t>
  </si>
  <si>
    <t>76765-T01</t>
  </si>
  <si>
    <t>Kompletní montáž + dodávka "T01" - rolovací vjezdová vrata do otvoru 2500x2500mm. Provedení dle</t>
  </si>
  <si>
    <t>76765-T03</t>
  </si>
  <si>
    <t>76799-Z01</t>
  </si>
  <si>
    <t>Kompletní montáž + dodávka "Z01" - osazovací rám ocelové pororoštové mříže zakrytí čerpací jímky v</t>
  </si>
  <si>
    <t>76799-Z02</t>
  </si>
  <si>
    <t>Kompletní montáž + dodávka "Z02" - ocelová pororoštová mříž zakrytí čerpací jímky v podlaze 1.NP., Provedení dle výkazu prvků vč. povrchové úpravy (žárové pozinkování).</t>
  </si>
  <si>
    <t>76799-Z03</t>
  </si>
  <si>
    <t>Kompletní montáž + dodávka "Z03" - ocelový poklop montážního otvoru v podlaze 1.NP haly. Provedení, dle výkazu prvků vč. povrchové úpravy (nátěrový systém).</t>
  </si>
  <si>
    <t>76799-Z04</t>
  </si>
  <si>
    <t>Kompletní montáž + dodávka "Z04" - ocelový profil pro zesílení vjezdové hrany podlahy. Provedení dle, výkazu prvků vč. povrchové úpravy (žárový pozink).</t>
  </si>
  <si>
    <t>76799-S01</t>
  </si>
  <si>
    <t>D+M ocelového schodiště, provedení dle P.D. vč. kotevních prvků a nátěru</t>
  </si>
  <si>
    <t>998767202R00</t>
  </si>
  <si>
    <t>Přesun hmot pro kovové stavební doplňk. konstrukce v objektech výšky do 12 m</t>
  </si>
  <si>
    <t>781111011</t>
  </si>
  <si>
    <t>Příprava podkladu před provedením obkladu oprášení (ometení) stěny</t>
  </si>
  <si>
    <t>781121011</t>
  </si>
  <si>
    <t>Příprava podkladu před provedením obkladu nátěr penetrační na stěnu</t>
  </si>
  <si>
    <t>781131112</t>
  </si>
  <si>
    <t>Izolace stěny pod obklad izolace nátěrem nebo stěrkou ve dvou vrstvách</t>
  </si>
  <si>
    <t>781131242</t>
  </si>
  <si>
    <t>Izolace stěny pod obklad izolace těsnícími izolačními pásy vnější roh</t>
  </si>
  <si>
    <t>781131264</t>
  </si>
  <si>
    <t>Izolace stěny pod obklad izolace těsnícími izolačními pásy mezi podlahou a stěnu</t>
  </si>
  <si>
    <t>781472216</t>
  </si>
  <si>
    <t>Montáž keramických obkladů stěn lepených cementovým flexibilním lepidlem hladkých přes 9 do 12 ks/m2</t>
  </si>
  <si>
    <t>59761791</t>
  </si>
  <si>
    <t>obklad keramický nemrazuvzdorný povrch hladký/matný tl do 10mm přes 9 do 12ks/m2</t>
  </si>
  <si>
    <t>781472291</t>
  </si>
  <si>
    <t>Montáž keramických obkladů stěn lepených cementovým flexibilním lepidlem Příplatek k cenám za plochu, do 10 m2 jednotlivě</t>
  </si>
  <si>
    <t>998781202R00</t>
  </si>
  <si>
    <t>Přesun hmot pro obklady keramické v objektech výšky do 12 m</t>
  </si>
  <si>
    <t>784111001</t>
  </si>
  <si>
    <t>Oprášení (ometení) podkladu v místnostech výšky do 3,80 m</t>
  </si>
  <si>
    <t>784181111</t>
  </si>
  <si>
    <t>Penetrace podkladu jednonásobná základní silikátová bezbarvá v místnostech výšky do 3,80 m</t>
  </si>
  <si>
    <t>784221101</t>
  </si>
  <si>
    <t>Malby z malířských směsí otěruvzdorných za sucha dvojnásobné, bílé za sucha otěruvzdorné dobře v, místnostech výšky do 3,80 m</t>
  </si>
  <si>
    <t>21001</t>
  </si>
  <si>
    <t>121101103R00</t>
  </si>
  <si>
    <t>132201212R00</t>
  </si>
  <si>
    <t>Hloubení rýh šířky do 200 cm v hor.3 do 1000 m3</t>
  </si>
  <si>
    <t>151101101R00</t>
  </si>
  <si>
    <t>151101111R00</t>
  </si>
  <si>
    <t>161101101R00</t>
  </si>
  <si>
    <t>175101101RT2</t>
  </si>
  <si>
    <t>181301103R00</t>
  </si>
  <si>
    <t>180400020RA0</t>
  </si>
  <si>
    <t>Založení trávníku s dodáním osiva Založení trávníku parkového v rovině s dodáním osiva</t>
  </si>
  <si>
    <t>113107635R00</t>
  </si>
  <si>
    <t>Odstranění podkladu nad 50 m2,kam.drcené tl.35 cm</t>
  </si>
  <si>
    <t>113108405R00</t>
  </si>
  <si>
    <t>Odstranění podkladu pl. nad 50 m2, živice tl.5 cm</t>
  </si>
  <si>
    <t>113151213R00</t>
  </si>
  <si>
    <t>Fréz.živič.krytu nad 500 m2, bez překážek, tl.4 cm</t>
  </si>
  <si>
    <t>564851111R00</t>
  </si>
  <si>
    <t>Podklad ze štěrkodrti po zhutnění tloušťky 15 cm</t>
  </si>
  <si>
    <t>564972111R00</t>
  </si>
  <si>
    <t>Podklad z mechanicky zpevněného kameniva tl. 25 cm</t>
  </si>
  <si>
    <t>565131111R00</t>
  </si>
  <si>
    <t>Podklad z obal kamen. ACP 16+, š. do 3 m, tl. 5 cm</t>
  </si>
  <si>
    <t>573111114R00</t>
  </si>
  <si>
    <t>Postřik infiltrační s posypem, asfalt 2 kg/m2</t>
  </si>
  <si>
    <t>573231122R00</t>
  </si>
  <si>
    <t>577141112R00</t>
  </si>
  <si>
    <t>Beton asfalt. ACO 11+,nebo ACO 16+,do 3 m, tl.5 cm</t>
  </si>
  <si>
    <t>919735111R00</t>
  </si>
  <si>
    <t>Řezání stávajícího živičného krytu tl. do 5 cm</t>
  </si>
  <si>
    <t>80001</t>
  </si>
  <si>
    <t>Zřízení přípojky vody</t>
  </si>
  <si>
    <t>80002</t>
  </si>
  <si>
    <t>ZTI objektu</t>
  </si>
  <si>
    <t>451573111R00</t>
  </si>
  <si>
    <t>Lože pod potrubí z písku</t>
  </si>
  <si>
    <t>460490012R00</t>
  </si>
  <si>
    <t>Fólie výstražná z PVC</t>
  </si>
  <si>
    <t>80003</t>
  </si>
  <si>
    <t>Identifikační vodič CY 6mm2, D+M</t>
  </si>
  <si>
    <t>998276101R00</t>
  </si>
  <si>
    <t>979081111R00</t>
  </si>
  <si>
    <t>POL1_9</t>
  </si>
  <si>
    <t>979081121R00</t>
  </si>
  <si>
    <t>979999995R00</t>
  </si>
  <si>
    <t>Poplatek za recyklaci asfaltu, kusovost do 1600 cm2</t>
  </si>
  <si>
    <t>979093111R00</t>
  </si>
  <si>
    <t>24001</t>
  </si>
  <si>
    <t>Vzduchotechnika - viz další list (VZT)</t>
  </si>
  <si>
    <t>131201201R00</t>
  </si>
  <si>
    <t>113107645R00</t>
  </si>
  <si>
    <t>631315811R00</t>
  </si>
  <si>
    <t>631571004R00</t>
  </si>
  <si>
    <t>871313121R00</t>
  </si>
  <si>
    <t>871353121R00</t>
  </si>
  <si>
    <t>892571111R00</t>
  </si>
  <si>
    <t>451573111R01</t>
  </si>
  <si>
    <t>Lože pod potrubí ze štěrkopísku do 63 mm trativod</t>
  </si>
  <si>
    <t>451573111RX0</t>
  </si>
  <si>
    <t>Lože pod potrubí</t>
  </si>
  <si>
    <t>Bourání šachet vč.likvidace vybouraných hmot</t>
  </si>
  <si>
    <t>Bourání potrubí vč.likvidace vybouraných hmot</t>
  </si>
  <si>
    <t>ČS 1,5m3, D+M</t>
  </si>
  <si>
    <t>80004</t>
  </si>
  <si>
    <t>ČS 4,5m3, D+M</t>
  </si>
  <si>
    <t>80005</t>
  </si>
  <si>
    <t>Lomová šachta, D+M</t>
  </si>
  <si>
    <t>80006</t>
  </si>
  <si>
    <t>Soutoková šachta, D+M</t>
  </si>
  <si>
    <t>286111034R</t>
  </si>
  <si>
    <t>Trubka kanalizační PVC 160 SN 8</t>
  </si>
  <si>
    <t>286111036R</t>
  </si>
  <si>
    <t>Trubka kanalizační PVC 200, SN 8</t>
  </si>
  <si>
    <t>113107545R00</t>
  </si>
  <si>
    <t>998225111R00</t>
  </si>
  <si>
    <t>Úprava okolního terénu objektů, svahování</t>
  </si>
  <si>
    <t>327216113RX2</t>
  </si>
  <si>
    <t>Opěrná zeď z gabionů včetně dodávky lomového kamene zemní práce</t>
  </si>
  <si>
    <t>998151111R00</t>
  </si>
  <si>
    <t>Přesun hmot, oplocení a zvláštní obj.</t>
  </si>
  <si>
    <t>21002</t>
  </si>
  <si>
    <t>Strojně-technologická část - viz další list (Technologie a MaR)</t>
  </si>
  <si>
    <t>Strojní elektroinstalace, HW, SW - viz další list (Elektro)</t>
  </si>
  <si>
    <t>Hloubení zapažených jam a zářezů do 1000 m3, v hornině 4, strojně</t>
  </si>
  <si>
    <t>Vodorovné přemístění výkopku z hor.1-4 do 10000 m</t>
  </si>
  <si>
    <t>Příplatek k vod. přemístění hor.1-4 za další 1 km</t>
  </si>
  <si>
    <t>Nakládání výkopku  přes 100 m3, z horniny 1 až 4</t>
  </si>
  <si>
    <t>Uložení sypaniny na skl.-sypanina na výšku přes 2m</t>
  </si>
  <si>
    <t>Zásyp jam, rýh, šachet se zhutněním</t>
  </si>
  <si>
    <t>Polštář základu z kameniva hr. drceného 16-63 mm</t>
  </si>
  <si>
    <t>Bednění stěn základových desek - zřízení</t>
  </si>
  <si>
    <t>Bednění stěn základových desek - odstranění</t>
  </si>
  <si>
    <t>Bednění stěn základových zdí, oboustranné - zřízení</t>
  </si>
  <si>
    <t>Bednění stěn základových zdí, oboustranné - odstranění</t>
  </si>
  <si>
    <t>Výztuž mazanin svařovanou sítí</t>
  </si>
  <si>
    <t>Dlažba z dlaždic betonových do písku, tl. 40 mm</t>
  </si>
  <si>
    <t>Vyčištění průmyslových budov a objektů výrobních</t>
  </si>
  <si>
    <t>Přesun hmot pro budovy monolit. výšky do 6 m</t>
  </si>
  <si>
    <t>Přesun hmot pro izolace proti vodě v objektech výšky do 6 m</t>
  </si>
  <si>
    <t>Izolace proti vodě vodorovná nasucho</t>
  </si>
  <si>
    <t>Přesun hmot pro zámečnické konstrukce v objektech výšky do 6 m</t>
  </si>
  <si>
    <t>Vodorovné přemístění výkopku z horniny 1 až 4, na vzdálenost do 10 000 m</t>
  </si>
  <si>
    <t>Nakládání výkopku  do 100 m3, z horniny 1 až 4</t>
  </si>
  <si>
    <t>Beton podkladní pod základové konstrukce, prostý</t>
  </si>
  <si>
    <t>Kompletní montáž + dodávka nosné ocelové konstrukce haly vč. pomocných ocelových konstrukcí pro, opláštění stěn a střechy . Provedení dle P.D. vč. kotevních prvků, nátěrů, lešení, zvedacích prostředků, přesunů hmot, výrobní a montážní dokumentace.</t>
  </si>
  <si>
    <t>Kompletní montáž + dodávka nosné ocelové konstrukce přístřešku nad kontejnerem. Provedení dle P.D., vč. kotevních prvků, nátěrů, lešení, zvedacích prostředků, přesunů hmot, výrobní a montážní dokumentace.</t>
  </si>
  <si>
    <t>panely sendvičové stěnové s jádrem z izolační pěny tl.120 mm s modulem 1000mm, vč. veškerých lemovacích klempířských prvků (lemovky, okapnice, lišty,…), spojovacího a těsnícího materiálu, výrobní a montážní dokumentace pro montáž sendvičových stěnových panelů.</t>
  </si>
  <si>
    <t>Bednění stropů ztracené ocelové žebrované ze širokých tenkostěnných ohýbaných profilů (hraněných, trapézových vln), bez úpravy povrchu otevřeného podhledu, bez podpěrné konstrukce, s osazením nasucho na zdech do připravených ozubů, popř. na rovných zdech, trámech, průvlacích, do traverz s povrchem pozinkovaným, výšky vln 85 mm, tl. plechu 1,00 mm (TR 85/280/1,0mm). Součástí položky je i přikotvení plechů k nosné ocelové konstrukci.</t>
  </si>
  <si>
    <t>panely sendvičové střešní s jádrem z izolační pěny 140 (175) mm s vlnou na horní straně, s modulem 1000mm, vč. veškerých lemovacích klempířských prvků (lemovky, okapnice, lišty,…), spojovacího a těsnícího materiálu, výrobní a montážní dokumentace pro montáž sendvičových střešních panelů.</t>
  </si>
  <si>
    <t>plech trapézový TR 50/250 tl 0,63mm, dodávka vč. veškerého, spojovacího a těsnícího materiáu a výrobní dokumentace pro montáž střešních trapézových plechů.</t>
  </si>
  <si>
    <t>Montáž kontaktního zateplení lepením a mechanickým kotvením z polystyrenových desek (dodávka ve, specifikaci) na vnější stěny, na podklad betonový nebo z lehčeného betonu, z tvárnic keramických nebo vápenopískových, tloušťky desek přes 40 do 80 mm</t>
  </si>
  <si>
    <t>Montáž druhé vrstvy kontaktního zateplení lepením a mechanickým kotvením z desek polystyrenových, (dodávka ve specifikaci) na vnější stěny, na podklad betonový nebo z lehčeného betonu, z tvárnic keramických nebo vápenopískových, celkové tloušťky izolace přes 160 do 200 mm</t>
  </si>
  <si>
    <t>Výztuž mazanin 10 505</t>
  </si>
  <si>
    <t>Výztuž mazanin ze svařovaných sítí</t>
  </si>
  <si>
    <t>Přesun hmot pro budovy a haly občanské výstavby, budovy pro bydlení, budovy pro výrobu a služby s nosnou svislou konstrukcí montovanou z dílců kovových, pro budovy a haly vícepodlažní, výšky do 18 m</t>
  </si>
  <si>
    <t>Příčka ze sádrokartonových desek s nosnou konstrukcí z jednoduchých ocelových profilů UW, CW dvojitě, opláštěná deskami impregnovanými H2 tl. 2 x 12,5 mm EI 60, příčka tl. 150 mm, profil 100, s izolací, Rw do 56 dB</t>
  </si>
  <si>
    <t>Stěna předsazená ze sádrokartonových desek pro osazení závěsného WC s nosnou konstrukcí z ocelových, profilů CW, UW dvojitě opláštěná deskami impregnovanými H2 tl. 2x12,5 mm bez izolace, stěna tl. 150 - 250 mm, profil 75</t>
  </si>
  <si>
    <t>Kompletní montáž + dodávka "T03" - ocelová otevíravá 2kř. vrata ve 2.NP 1800x2000mm. Provedení dle, výkazu prvků vč. montáže a dodávky ocelové zárubně (do SDK příčky), povrchové úpravy (nátěry), kování , zámku a vložky.</t>
  </si>
  <si>
    <t>Areálová přípojka NN a stavební elektroinstalace jsou součástí strojních elektroinstalací, HW, SW a, MaR (viz list 01 01 11443_10 Pol: D.1.2.2 Strojní elektroinstalace, MaR).</t>
  </si>
  <si>
    <t>Sejmutí ornice s přemístěním přes 100 do 250 m</t>
  </si>
  <si>
    <t>Pažení a rozepření stěn rýh - příložné - hl. do 2m</t>
  </si>
  <si>
    <t>Odstranění pažení stěn rýh - příložné - hl. do 2 m</t>
  </si>
  <si>
    <t>Svislé přemístění výkopku z horniny 1 až 4 do 2,5 m</t>
  </si>
  <si>
    <t>Obsyp potrubí bez prohození sypaniny s dodáním štěrkopísku frakce 0 - 22 mm</t>
  </si>
  <si>
    <t>Rozprostření ornice, rovina, v ploše do 500 m2, tl. do 200 mm</t>
  </si>
  <si>
    <t>Postřik spojovací z KAE, množství zbytkového asfaltu 0,2 kg/m2</t>
  </si>
  <si>
    <t>Přesun hmot pro trubní vedení z trub plastových v otevřeném výkopu</t>
  </si>
  <si>
    <t>Odvoz suti a vybour. hmot na skládku do 1 km</t>
  </si>
  <si>
    <t>Příplatek k odvozu za každý další 1 km</t>
  </si>
  <si>
    <t>Uložení suti na skládku bez zhutnění</t>
  </si>
  <si>
    <t>Hloubení zapažených jam v hor.3 do 100 m3</t>
  </si>
  <si>
    <t>Svislé přemístění výkopku z hor.1-4 do 4,0 m</t>
  </si>
  <si>
    <t>Nakládání výkopku nad 100 m3, z horniny 1 až 4</t>
  </si>
  <si>
    <t>Nakládání výkopku do 100 m3, z horniny 1 až 4</t>
  </si>
  <si>
    <t>Odstranění podkladů nebo krytů z kameniva hrubého drceného, v ploše nad 50 m2, tloušťka vrstvy 450 mm</t>
  </si>
  <si>
    <t>Mazanina betonová tl. 120 - 240 mm C 30/37</t>
  </si>
  <si>
    <t>Násyp ze štěrkopísku 0 - 32, tř. I</t>
  </si>
  <si>
    <t>Montáž trub kanaliz. z plastu, hrdlových, DN 150</t>
  </si>
  <si>
    <t>Montáž trub kanaliz. z plastu, hrdlových, DN 200</t>
  </si>
  <si>
    <t>Zkouška těsnosti kanalizace DN do 200, vodou</t>
  </si>
  <si>
    <t>Odstranění podkladů nebo krytů z kameniva hrubého drceného, v ploše do 50 m2, tloušťka vrstvy 450 mm</t>
  </si>
  <si>
    <t>Přesun hmot, pozemní komunikace, kryt živičný</t>
  </si>
  <si>
    <t>Založení trávníku parkového v rovině s dodáním osiva</t>
  </si>
  <si>
    <t>Vzduchotechnika</t>
  </si>
  <si>
    <t>POZICE</t>
  </si>
  <si>
    <t>FUNKCE</t>
  </si>
  <si>
    <t>POZNÁMKA K FUNKCI</t>
  </si>
  <si>
    <t>MEDIUM</t>
  </si>
  <si>
    <t>JEDNOTKY</t>
  </si>
  <si>
    <t>PŘÍKON (kW)</t>
  </si>
  <si>
    <t>NAPĚTÍ (V)</t>
  </si>
  <si>
    <t>PROUD (A)</t>
  </si>
  <si>
    <t>VÝROBCE / DODAVATEL</t>
  </si>
  <si>
    <t>TYP PRODUKTU</t>
  </si>
  <si>
    <t>CENA</t>
  </si>
  <si>
    <t>VZT        1NP</t>
  </si>
  <si>
    <t>1x ventilátor  EDAV 200 - 2P</t>
  </si>
  <si>
    <t>845 m3/hod</t>
  </si>
  <si>
    <t>1400 ot</t>
  </si>
  <si>
    <t>40 W</t>
  </si>
  <si>
    <t>230 V</t>
  </si>
  <si>
    <t>ELEKTRODESIGN</t>
  </si>
  <si>
    <t>EDAV 200 - 2P</t>
  </si>
  <si>
    <t>protidešťová žaluzie PRG d355</t>
  </si>
  <si>
    <t>samotížná žaluzie PER d355</t>
  </si>
  <si>
    <t>mřížka DEF-T d200</t>
  </si>
  <si>
    <t>samotížná žaluzie PER d200</t>
  </si>
  <si>
    <t xml:space="preserve">VZT        2NP </t>
  </si>
  <si>
    <t>1x ventilátor  EDAV 200 - 4P</t>
  </si>
  <si>
    <t>450 m3/hod</t>
  </si>
  <si>
    <t>2810 ot</t>
  </si>
  <si>
    <t>53 W</t>
  </si>
  <si>
    <t>EDAV 200 - 4P</t>
  </si>
  <si>
    <t>protidešťová žaluzie PRG d350</t>
  </si>
  <si>
    <t>samotížná žaluzie PER d350</t>
  </si>
  <si>
    <t>VZT        kompresorovna</t>
  </si>
  <si>
    <t>ventilátor mimo budovu</t>
  </si>
  <si>
    <t>1120 m3/hod</t>
  </si>
  <si>
    <t>2635 ot</t>
  </si>
  <si>
    <t>145 W</t>
  </si>
  <si>
    <t>0,63 A</t>
  </si>
  <si>
    <t>EDF 250 GL</t>
  </si>
  <si>
    <t>ventilátor do budovy</t>
  </si>
  <si>
    <t>2x protidešťová žaluzie PRG d350</t>
  </si>
  <si>
    <t>2x samotížná žaluzie PER d350</t>
  </si>
  <si>
    <t>2x samotížná žaluzie PER d250</t>
  </si>
  <si>
    <t>trubka d250 - 2m</t>
  </si>
  <si>
    <t>Ostatní montážní materiály</t>
  </si>
  <si>
    <t>Doprava do 100km</t>
  </si>
  <si>
    <t>Elektroinstalace</t>
  </si>
  <si>
    <t>Montážní práce</t>
  </si>
  <si>
    <t>60 hod</t>
  </si>
  <si>
    <t>Celkem bez DPH</t>
  </si>
  <si>
    <t>KÓD</t>
  </si>
  <si>
    <t>SOUBOR</t>
  </si>
  <si>
    <t>Materiál</t>
  </si>
  <si>
    <t xml:space="preserve">TLAK </t>
  </si>
  <si>
    <t>MaR</t>
  </si>
  <si>
    <t>I/O</t>
  </si>
  <si>
    <t>POT</t>
  </si>
  <si>
    <t>potrubní trasa PE</t>
  </si>
  <si>
    <t>00-01_DN 25</t>
  </si>
  <si>
    <t>pitná voda</t>
  </si>
  <si>
    <t>22 m</t>
  </si>
  <si>
    <t>V</t>
  </si>
  <si>
    <t>ventil ruční - kulový DN25</t>
  </si>
  <si>
    <t>uzávěr přívodu do budovy</t>
  </si>
  <si>
    <t>MOSAZ</t>
  </si>
  <si>
    <t>T</t>
  </si>
  <si>
    <t>Jímka - usazovací nádrž</t>
  </si>
  <si>
    <t>jímka stávající</t>
  </si>
  <si>
    <t>odpadní vody</t>
  </si>
  <si>
    <t>beton</t>
  </si>
  <si>
    <t>27 m3</t>
  </si>
  <si>
    <t>P</t>
  </si>
  <si>
    <t>čerpadlo ponorné kalové</t>
  </si>
  <si>
    <t>12 m3 / hod,  s řezacími noži</t>
  </si>
  <si>
    <t>nerez</t>
  </si>
  <si>
    <r>
      <t>12 m</t>
    </r>
    <r>
      <rPr>
        <vertAlign val="superscript"/>
        <sz val="10"/>
        <color theme="1"/>
        <rFont val="Arial"/>
        <family val="2"/>
        <charset val="238"/>
      </rPr>
      <t>3</t>
    </r>
    <r>
      <rPr>
        <sz val="10"/>
        <color theme="1"/>
        <rFont val="Arial"/>
        <family val="2"/>
        <charset val="238"/>
      </rPr>
      <t>/hod</t>
    </r>
  </si>
  <si>
    <t>0,08 Mpa</t>
  </si>
  <si>
    <t>MP</t>
  </si>
  <si>
    <t>motor čerpadla</t>
  </si>
  <si>
    <t>motor součást čerpadla</t>
  </si>
  <si>
    <t>0,75 kW</t>
  </si>
  <si>
    <t>400 V</t>
  </si>
  <si>
    <t>1,9 A</t>
  </si>
  <si>
    <t>DO</t>
  </si>
  <si>
    <t>C</t>
  </si>
  <si>
    <t>spouštěcí zařízení čerpadla</t>
  </si>
  <si>
    <t>vodící tyč pro spouštěcí zařízení čerp.</t>
  </si>
  <si>
    <t>2x tyč, délka 3m</t>
  </si>
  <si>
    <t>02</t>
  </si>
  <si>
    <t>XX</t>
  </si>
  <si>
    <t>záložní čerpadlo SKLADEM</t>
  </si>
  <si>
    <r>
      <t>12 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>/hod</t>
    </r>
  </si>
  <si>
    <t>D aer</t>
  </si>
  <si>
    <t>aerační elementy</t>
  </si>
  <si>
    <t>vzduch</t>
  </si>
  <si>
    <t>D</t>
  </si>
  <si>
    <t>dmychadlo membránové</t>
  </si>
  <si>
    <t>MD</t>
  </si>
  <si>
    <t>motor dmychadla</t>
  </si>
  <si>
    <t>motor součást dmychadla</t>
  </si>
  <si>
    <t>230 W</t>
  </si>
  <si>
    <t>LT</t>
  </si>
  <si>
    <t>snímač hladiny</t>
  </si>
  <si>
    <t>radar</t>
  </si>
  <si>
    <t>24 VDC</t>
  </si>
  <si>
    <t>4-20 mA</t>
  </si>
  <si>
    <t>AI</t>
  </si>
  <si>
    <t>LSHA</t>
  </si>
  <si>
    <t>max.hav.hladina</t>
  </si>
  <si>
    <t>plovák</t>
  </si>
  <si>
    <t>NO</t>
  </si>
  <si>
    <t>DI</t>
  </si>
  <si>
    <t>ZV</t>
  </si>
  <si>
    <t>zpětný kulový ventil DN50</t>
  </si>
  <si>
    <t>s kuličkou, typ Y, těsnění EPDM</t>
  </si>
  <si>
    <t>ventil ruční - kulový DN50</t>
  </si>
  <si>
    <t>F</t>
  </si>
  <si>
    <t>MF</t>
  </si>
  <si>
    <t>filtr hrubých nečistot</t>
  </si>
  <si>
    <t>5 mm děrovaný plech</t>
  </si>
  <si>
    <t>PP</t>
  </si>
  <si>
    <t>55l</t>
  </si>
  <si>
    <t>01-01_DN 50</t>
  </si>
  <si>
    <t>70 m</t>
  </si>
  <si>
    <t>01-02_DN 50</t>
  </si>
  <si>
    <t>25 m</t>
  </si>
  <si>
    <t>Jímka</t>
  </si>
  <si>
    <t>25m3</t>
  </si>
  <si>
    <t>02-01_DN 50</t>
  </si>
  <si>
    <t>50 m</t>
  </si>
  <si>
    <t>03</t>
  </si>
  <si>
    <t>Čerpací stanice</t>
  </si>
  <si>
    <t>nová čerpací šachta</t>
  </si>
  <si>
    <t>3,2 m3</t>
  </si>
  <si>
    <t>04</t>
  </si>
  <si>
    <t>03-01_DN 50</t>
  </si>
  <si>
    <t>20 m</t>
  </si>
  <si>
    <t>2x tyč, délka 5m</t>
  </si>
  <si>
    <t>04-01_DN 50</t>
  </si>
  <si>
    <t>30 m</t>
  </si>
  <si>
    <t>05</t>
  </si>
  <si>
    <t>Jímka - odtoková nádrž</t>
  </si>
  <si>
    <t>05-01_DN 50</t>
  </si>
  <si>
    <t>11</t>
  </si>
  <si>
    <t>Nádrž - SBR reaktor</t>
  </si>
  <si>
    <t>podzemní jímka</t>
  </si>
  <si>
    <t>40 m3</t>
  </si>
  <si>
    <t>Rošt nádrže - pochozí kryt</t>
  </si>
  <si>
    <t>nerezová OK s kompozitními rošty 3,5x3,3 m</t>
  </si>
  <si>
    <t>ss / kompozit</t>
  </si>
  <si>
    <t xml:space="preserve">čerpadlo ponorné </t>
  </si>
  <si>
    <t xml:space="preserve">5 m3 </t>
  </si>
  <si>
    <r>
      <t>6 m</t>
    </r>
    <r>
      <rPr>
        <vertAlign val="superscript"/>
        <sz val="10"/>
        <color theme="1"/>
        <rFont val="Arial"/>
        <family val="2"/>
        <charset val="238"/>
      </rPr>
      <t>3</t>
    </r>
    <r>
      <rPr>
        <sz val="10"/>
        <color theme="1"/>
        <rFont val="Arial"/>
        <family val="2"/>
        <charset val="238"/>
      </rPr>
      <t>/hod</t>
    </r>
  </si>
  <si>
    <t>0,08 MPa</t>
  </si>
  <si>
    <t>0,55 kW</t>
  </si>
  <si>
    <t>400V</t>
  </si>
  <si>
    <t>2,1 A</t>
  </si>
  <si>
    <t>spouštěcí rameno čerpadla</t>
  </si>
  <si>
    <t>plovoucí rám čerpadla</t>
  </si>
  <si>
    <t>nerez / PP</t>
  </si>
  <si>
    <t xml:space="preserve">čerpadlo proudové </t>
  </si>
  <si>
    <t>15 m3</t>
  </si>
  <si>
    <r>
      <t>15 m</t>
    </r>
    <r>
      <rPr>
        <vertAlign val="superscript"/>
        <sz val="10"/>
        <color theme="1"/>
        <rFont val="Arial"/>
        <family val="2"/>
        <charset val="238"/>
      </rPr>
      <t>3</t>
    </r>
    <r>
      <rPr>
        <sz val="10"/>
        <color theme="1"/>
        <rFont val="Arial"/>
        <family val="2"/>
        <charset val="238"/>
      </rPr>
      <t>/hod</t>
    </r>
  </si>
  <si>
    <t>držák čerpadla</t>
  </si>
  <si>
    <t>Venturyho trubice</t>
  </si>
  <si>
    <t>QT</t>
  </si>
  <si>
    <t>snímač zákalu</t>
  </si>
  <si>
    <t>NET</t>
  </si>
  <si>
    <t>QT-O2</t>
  </si>
  <si>
    <t>snímač O2</t>
  </si>
  <si>
    <t>zapojeno do převodníku</t>
  </si>
  <si>
    <t>QT-pH</t>
  </si>
  <si>
    <t>snímač pH</t>
  </si>
  <si>
    <t>ET</t>
  </si>
  <si>
    <t>převodník O2+pH 8 kanálový</t>
  </si>
  <si>
    <t>společný pro kyslík a pH</t>
  </si>
  <si>
    <t>příslušenství k převodníku</t>
  </si>
  <si>
    <t>kabely 8 ks (z každé sondy zvlášť)</t>
  </si>
  <si>
    <t>snímač hladiny hydrostatický</t>
  </si>
  <si>
    <t>Držák snímačů</t>
  </si>
  <si>
    <t>ventil s pneupohonem DN50</t>
  </si>
  <si>
    <t>Klapka s jednočin.pneupohonem, těsnění EPDM</t>
  </si>
  <si>
    <t>YV</t>
  </si>
  <si>
    <t>ovládání ventilu</t>
  </si>
  <si>
    <t>namur 5/2 (monostabilní 1 cívka, 1 pružina)</t>
  </si>
  <si>
    <t>5 W</t>
  </si>
  <si>
    <t>0,2 A</t>
  </si>
  <si>
    <t>YV inst</t>
  </si>
  <si>
    <t>instalační materiál k pneuventilu</t>
  </si>
  <si>
    <t>ventil solenoidový</t>
  </si>
  <si>
    <r>
      <t>CO</t>
    </r>
    <r>
      <rPr>
        <sz val="8"/>
        <color theme="1"/>
        <rFont val="Arial"/>
        <family val="2"/>
        <charset val="238"/>
      </rPr>
      <t>2</t>
    </r>
  </si>
  <si>
    <t>NEREZ</t>
  </si>
  <si>
    <t>G1/2"</t>
  </si>
  <si>
    <t>cívka solenoidového ventilu</t>
  </si>
  <si>
    <t>součást ventilu</t>
  </si>
  <si>
    <t>membránový ventil s pneupohonem DN25</t>
  </si>
  <si>
    <r>
      <t>Ca(OH)</t>
    </r>
    <r>
      <rPr>
        <sz val="8"/>
        <color theme="1"/>
        <rFont val="Arial"/>
        <family val="2"/>
        <charset val="238"/>
      </rPr>
      <t>2</t>
    </r>
  </si>
  <si>
    <t>d32</t>
  </si>
  <si>
    <t>tlak. vzduch</t>
  </si>
  <si>
    <t>membránový ventil s pneupohonem DN15</t>
  </si>
  <si>
    <t>flokulant</t>
  </si>
  <si>
    <t>d20</t>
  </si>
  <si>
    <t>06</t>
  </si>
  <si>
    <t>Amofos</t>
  </si>
  <si>
    <t>07</t>
  </si>
  <si>
    <t>Močovina</t>
  </si>
  <si>
    <t>08</t>
  </si>
  <si>
    <t>Preflok</t>
  </si>
  <si>
    <t>zpětný ventil DN32</t>
  </si>
  <si>
    <t>2xšroubení, těsnění EPDM</t>
  </si>
  <si>
    <t>odsazená voda</t>
  </si>
  <si>
    <t>dmychadlo</t>
  </si>
  <si>
    <t>3,7 kW</t>
  </si>
  <si>
    <t>400 VAC</t>
  </si>
  <si>
    <t>45 A</t>
  </si>
  <si>
    <t>FM</t>
  </si>
  <si>
    <t>frekvenční měnič dmychadla</t>
  </si>
  <si>
    <t>Vzduchomembránové čerpadlo</t>
  </si>
  <si>
    <t>T 220,  bez snímání</t>
  </si>
  <si>
    <t>odsazené kaly</t>
  </si>
  <si>
    <t>SO-P</t>
  </si>
  <si>
    <t>10</t>
  </si>
  <si>
    <t>ventil ovládání vzduchomembrán.čerpadla</t>
  </si>
  <si>
    <t>G 3/8"</t>
  </si>
  <si>
    <t>NC</t>
  </si>
  <si>
    <t>YV-P</t>
  </si>
  <si>
    <t>ovládání solenoidu čerpadla SO-V</t>
  </si>
  <si>
    <t>součást SO-P</t>
  </si>
  <si>
    <t>ventil ruční</t>
  </si>
  <si>
    <t>12</t>
  </si>
  <si>
    <t>ventil jehlový</t>
  </si>
  <si>
    <t>13</t>
  </si>
  <si>
    <t>vstřikovací ventil</t>
  </si>
  <si>
    <t>14</t>
  </si>
  <si>
    <t>15</t>
  </si>
  <si>
    <t>16</t>
  </si>
  <si>
    <t>11-01_DN 50</t>
  </si>
  <si>
    <t>26 m</t>
  </si>
  <si>
    <t>11-02_DN 40</t>
  </si>
  <si>
    <t>11-03_DN 32</t>
  </si>
  <si>
    <t>E</t>
  </si>
  <si>
    <t xml:space="preserve">REZERVA pro doplnění ovládání </t>
  </si>
  <si>
    <t>v rozvaděči</t>
  </si>
  <si>
    <t>Kalová nádrž</t>
  </si>
  <si>
    <t>4 m3, uzavřená s míchadlem</t>
  </si>
  <si>
    <t>M</t>
  </si>
  <si>
    <t>míchadlo s konstrukcí</t>
  </si>
  <si>
    <t>pomaluběžné míchadlo 40-60 ot/min</t>
  </si>
  <si>
    <t>MM</t>
  </si>
  <si>
    <t>motor míchadla</t>
  </si>
  <si>
    <t>83 ot/min</t>
  </si>
  <si>
    <t>1,5 kW</t>
  </si>
  <si>
    <t>4,2 A</t>
  </si>
  <si>
    <t>frekvenční měnič míchadla</t>
  </si>
  <si>
    <t>příprava na případnou montáž</t>
  </si>
  <si>
    <t>230 VAC</t>
  </si>
  <si>
    <t>T 220, se snímáním pulzu</t>
  </si>
  <si>
    <t xml:space="preserve">ventil ruční </t>
  </si>
  <si>
    <t>ventil ruční DN50</t>
  </si>
  <si>
    <t>d63</t>
  </si>
  <si>
    <t>Filtrační lis AMEA</t>
  </si>
  <si>
    <t>PI</t>
  </si>
  <si>
    <t>Manometr tlaku hydrauliky uzavírání</t>
  </si>
  <si>
    <t>jen manometr</t>
  </si>
  <si>
    <t>filtrační lis</t>
  </si>
  <si>
    <t>0-400 bar</t>
  </si>
  <si>
    <t>320 bar</t>
  </si>
  <si>
    <t>PIT</t>
  </si>
  <si>
    <t>Manometr přítlaku membrán</t>
  </si>
  <si>
    <t>manometr s indikací</t>
  </si>
  <si>
    <t>-0,1-1,0Mpa</t>
  </si>
  <si>
    <t>Elektromotor - zavírání lisu</t>
  </si>
  <si>
    <t>součást FL</t>
  </si>
  <si>
    <t>1450 ot</t>
  </si>
  <si>
    <t>2,2 kW</t>
  </si>
  <si>
    <t>Elektromotor - odsunu desek</t>
  </si>
  <si>
    <t>1,1 kW</t>
  </si>
  <si>
    <t>YVFL</t>
  </si>
  <si>
    <t>CÍVKA - zavírání lisu</t>
  </si>
  <si>
    <t>31 W</t>
  </si>
  <si>
    <t>CÍVKA - odtlakování lisu</t>
  </si>
  <si>
    <t>20 W</t>
  </si>
  <si>
    <t>CÍVKA - otevírání lisu</t>
  </si>
  <si>
    <t>CÍVKA - odsun filtračních desek - PRO DESKU</t>
  </si>
  <si>
    <t>CÍVKA - odsun filtračních desek - S DESKOU</t>
  </si>
  <si>
    <t>CÍVKA - vana zavřít</t>
  </si>
  <si>
    <t>2 W</t>
  </si>
  <si>
    <t>CÍVKA - vana otevřít</t>
  </si>
  <si>
    <t>SS</t>
  </si>
  <si>
    <t>spínač - bezpečnostní lanko</t>
  </si>
  <si>
    <t>bezpečnostní relé</t>
  </si>
  <si>
    <t>světelná závora - vysílač</t>
  </si>
  <si>
    <t>0,96 W</t>
  </si>
  <si>
    <t>světelná závora - přijímač</t>
  </si>
  <si>
    <t>1,92 W</t>
  </si>
  <si>
    <t>PS</t>
  </si>
  <si>
    <t>snímač - tlaku v hydraulickém válci</t>
  </si>
  <si>
    <t>snímač - tlak hydrauliky pohyb pro desku</t>
  </si>
  <si>
    <t>20-50 bar</t>
  </si>
  <si>
    <t>snímač - tlak hydrauliky pohyb s deskou</t>
  </si>
  <si>
    <t>SQ</t>
  </si>
  <si>
    <t>snímač - lis otevřen</t>
  </si>
  <si>
    <t>snímač - poslední filtrační deska</t>
  </si>
  <si>
    <t>snímač - vozík desek v parkovací poloze</t>
  </si>
  <si>
    <t>SL</t>
  </si>
  <si>
    <t xml:space="preserve">min hladina oleje </t>
  </si>
  <si>
    <t>SB</t>
  </si>
  <si>
    <t>TLAČÍTKO - zavřít lis</t>
  </si>
  <si>
    <t>TLAČÍTKO - otevřít lis</t>
  </si>
  <si>
    <t>TLAČÍTKO - odsun desek</t>
  </si>
  <si>
    <t>TLAČÍTKO - stop operace</t>
  </si>
  <si>
    <t>SA</t>
  </si>
  <si>
    <t>PŘEPÍNAČ- otevřeno/automat/zavřeno</t>
  </si>
  <si>
    <t>DI 3x</t>
  </si>
  <si>
    <t>skluz filtračního lisu</t>
  </si>
  <si>
    <t>09</t>
  </si>
  <si>
    <t>ventil zpětný</t>
  </si>
  <si>
    <t>G 1/2"</t>
  </si>
  <si>
    <t>DP</t>
  </si>
  <si>
    <t>pásový dopravník</t>
  </si>
  <si>
    <t>kaly</t>
  </si>
  <si>
    <t>MDP</t>
  </si>
  <si>
    <t>Motor dopravníku</t>
  </si>
  <si>
    <t>součást dopravníku</t>
  </si>
  <si>
    <t>15-01_DN 50</t>
  </si>
  <si>
    <t>8 m</t>
  </si>
  <si>
    <t>15-02_DN 50</t>
  </si>
  <si>
    <t>17 m</t>
  </si>
  <si>
    <t>15-03_DN 50</t>
  </si>
  <si>
    <t>10 m</t>
  </si>
  <si>
    <t>Nádrž filtrátu</t>
  </si>
  <si>
    <t>1 m3, otevřená</t>
  </si>
  <si>
    <t>filtrát</t>
  </si>
  <si>
    <t>6-8 m3</t>
  </si>
  <si>
    <t>LSH</t>
  </si>
  <si>
    <t>max. hladina</t>
  </si>
  <si>
    <t>LSL</t>
  </si>
  <si>
    <t>min. hladina</t>
  </si>
  <si>
    <t>membránový ventil s pneupohonem DN32</t>
  </si>
  <si>
    <t>d40</t>
  </si>
  <si>
    <t>16-01_DN 32</t>
  </si>
  <si>
    <t>5 m</t>
  </si>
  <si>
    <t>17</t>
  </si>
  <si>
    <t>Kontrolní nádrž</t>
  </si>
  <si>
    <t>0,1 m3, otevřená</t>
  </si>
  <si>
    <t>vyčištěná voda</t>
  </si>
  <si>
    <t>FIT</t>
  </si>
  <si>
    <t>průtokoměr DN50</t>
  </si>
  <si>
    <t>fakturační</t>
  </si>
  <si>
    <t>odpadní voda</t>
  </si>
  <si>
    <t>17-01_DN 50</t>
  </si>
  <si>
    <t>2 m</t>
  </si>
  <si>
    <t>18</t>
  </si>
  <si>
    <t>v podlaze budovy</t>
  </si>
  <si>
    <t>oplachy</t>
  </si>
  <si>
    <t>čerpadlo</t>
  </si>
  <si>
    <t>18-01_DN 25</t>
  </si>
  <si>
    <t>21</t>
  </si>
  <si>
    <t>Nádrž na vápenné mléko</t>
  </si>
  <si>
    <t>1,2 m3, uzavřená s míchadlem</t>
  </si>
  <si>
    <t>vápené mléko</t>
  </si>
  <si>
    <t>míchadlo + konstrukce</t>
  </si>
  <si>
    <t>součást míchadla</t>
  </si>
  <si>
    <t>750 ot/min</t>
  </si>
  <si>
    <t>1,1 Kw</t>
  </si>
  <si>
    <t>2,6 A</t>
  </si>
  <si>
    <t>T 70 se snímáním pulzu</t>
  </si>
  <si>
    <t>SQ-P</t>
  </si>
  <si>
    <t>snímač pulzu čerpadla</t>
  </si>
  <si>
    <t>G1/4"</t>
  </si>
  <si>
    <t xml:space="preserve">ventil jehlový </t>
  </si>
  <si>
    <t>voda pitná</t>
  </si>
  <si>
    <t>ventil ruční DN25</t>
  </si>
  <si>
    <t>ventil ruční DN32</t>
  </si>
  <si>
    <t>na proplach v zimním období</t>
  </si>
  <si>
    <t>21-01_DN 25</t>
  </si>
  <si>
    <t>27 m</t>
  </si>
  <si>
    <t>22</t>
  </si>
  <si>
    <t>Nádrž flokulantu</t>
  </si>
  <si>
    <t>0,3 m3, uzavřená s míchadlem</t>
  </si>
  <si>
    <t>665 ot/min</t>
  </si>
  <si>
    <t>Dávkovací solenoidové EMEC</t>
  </si>
  <si>
    <t>ventil regulační DN25</t>
  </si>
  <si>
    <t>22-01_DN 15</t>
  </si>
  <si>
    <t>22-02_DN 15</t>
  </si>
  <si>
    <t>15 m</t>
  </si>
  <si>
    <t>23</t>
  </si>
  <si>
    <t>Nádrž AMOFOS</t>
  </si>
  <si>
    <t>0,6 m3, uzavřená s míchadlem</t>
  </si>
  <si>
    <t>amofos</t>
  </si>
  <si>
    <t>23-01_DN 15</t>
  </si>
  <si>
    <t>24</t>
  </si>
  <si>
    <t>Nádrž MOČOVINA</t>
  </si>
  <si>
    <t>močovina</t>
  </si>
  <si>
    <t>24-01_DN 15</t>
  </si>
  <si>
    <t>33 m</t>
  </si>
  <si>
    <t>25</t>
  </si>
  <si>
    <t>Nádrž PREFLOK IBC</t>
  </si>
  <si>
    <t>IBC kontejner 1 m3</t>
  </si>
  <si>
    <t>preflok</t>
  </si>
  <si>
    <t>záchytná vana</t>
  </si>
  <si>
    <t>čerpadlo sudové</t>
  </si>
  <si>
    <t>sudové</t>
  </si>
  <si>
    <t>součást čerpadla do zásuvky</t>
  </si>
  <si>
    <t>25-01_DN 15</t>
  </si>
  <si>
    <t>25-02_DN 15</t>
  </si>
  <si>
    <t>26</t>
  </si>
  <si>
    <t>Tlaková nádrž stabilní - vybavená</t>
  </si>
  <si>
    <t>vzdušník 2 m3</t>
  </si>
  <si>
    <t>oc.tř.11</t>
  </si>
  <si>
    <t>2000 l</t>
  </si>
  <si>
    <t>11-12 bar</t>
  </si>
  <si>
    <t>K</t>
  </si>
  <si>
    <t>kompresor</t>
  </si>
  <si>
    <t>šroubový</t>
  </si>
  <si>
    <t>MK</t>
  </si>
  <si>
    <t>motor kompresoru</t>
  </si>
  <si>
    <t>10 bar</t>
  </si>
  <si>
    <t>7,5 kW</t>
  </si>
  <si>
    <t>manometr</t>
  </si>
  <si>
    <t>snímač tlaku</t>
  </si>
  <si>
    <t>1,6 Mpa</t>
  </si>
  <si>
    <t>VP</t>
  </si>
  <si>
    <t>ventil pojistný</t>
  </si>
  <si>
    <t>26-01_DN 20</t>
  </si>
  <si>
    <t>35 m</t>
  </si>
  <si>
    <t>27</t>
  </si>
  <si>
    <t>Tlaková nádrž CO2</t>
  </si>
  <si>
    <t>16x50l</t>
  </si>
  <si>
    <t>snímač průtoku</t>
  </si>
  <si>
    <t>solenoidový ventil</t>
  </si>
  <si>
    <t>potrubní trasa NEREZ</t>
  </si>
  <si>
    <t>27-01_DN 15</t>
  </si>
  <si>
    <r>
      <t>CO</t>
    </r>
    <r>
      <rPr>
        <sz val="8"/>
        <color theme="1"/>
        <rFont val="Arial"/>
        <family val="2"/>
        <charset val="238"/>
      </rPr>
      <t>3</t>
    </r>
    <r>
      <rPr>
        <sz val="10"/>
        <rFont val="Arial CE"/>
        <charset val="238"/>
      </rPr>
      <t/>
    </r>
  </si>
  <si>
    <t>36 m</t>
  </si>
  <si>
    <t>28</t>
  </si>
  <si>
    <t>snímač venkovní teploty</t>
  </si>
  <si>
    <t>snímač s převodníkem</t>
  </si>
  <si>
    <t>4-20 Ma</t>
  </si>
  <si>
    <t>D/M</t>
  </si>
  <si>
    <t>pomocný materiál</t>
  </si>
  <si>
    <t>doprava do 100 km</t>
  </si>
  <si>
    <t>montáž</t>
  </si>
  <si>
    <t>mechanizace</t>
  </si>
  <si>
    <t>energovody pro SBR reaktory</t>
  </si>
  <si>
    <t>včetně opláštění 1,5x1,5x8 m</t>
  </si>
  <si>
    <t>Strojní elektroinstalace, HW, SW</t>
  </si>
  <si>
    <t>A</t>
  </si>
  <si>
    <t>Základní rozpočtové náklady</t>
  </si>
  <si>
    <t>B</t>
  </si>
  <si>
    <t xml:space="preserve">NUS </t>
  </si>
  <si>
    <t>Dodávky</t>
  </si>
  <si>
    <t>Kabeláž silová</t>
  </si>
  <si>
    <t xml:space="preserve">Kabeláž silová       </t>
  </si>
  <si>
    <t>Mimostav. doprava</t>
  </si>
  <si>
    <t xml:space="preserve">Nosný materiál                     </t>
  </si>
  <si>
    <t>Územní vlivy</t>
  </si>
  <si>
    <t>Provozní vlivy</t>
  </si>
  <si>
    <t xml:space="preserve">Kabeláž ovládací                </t>
  </si>
  <si>
    <t>Ostatní</t>
  </si>
  <si>
    <t xml:space="preserve">Kabeláž ovládací                 </t>
  </si>
  <si>
    <t>NUS z rozpočtu</t>
  </si>
  <si>
    <t>Rozvaděč RH</t>
  </si>
  <si>
    <t>Revize</t>
  </si>
  <si>
    <t>HW</t>
  </si>
  <si>
    <t>SW</t>
  </si>
  <si>
    <t xml:space="preserve">Pomocný materiál                </t>
  </si>
  <si>
    <t>Uzemnění a pospojování</t>
  </si>
  <si>
    <t>Uvedení do provozu</t>
  </si>
  <si>
    <t>Úprava stáv.rozvodny</t>
  </si>
  <si>
    <t>Stavební el.instalace</t>
  </si>
  <si>
    <t>Náklady</t>
  </si>
  <si>
    <t>Přesun hmot a sutí</t>
  </si>
  <si>
    <t>ZRN celkem</t>
  </si>
  <si>
    <t>NUS 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</si>
</sst>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#,##0.00000"/>
    <numFmt numFmtId="166" formatCode="#,##0.0\ &quot;Kč&quot;"/>
    <numFmt numFmtId="167" formatCode="#,##0.00\ &quot;Kč&quot;"/>
    <numFmt numFmtId="168" formatCode="_-* #,##0.0\ [$Kč-405]_-;\-* #,##0.0\ [$Kč-405]_-;_-* &quot;-&quot;??\ [$Kč-405]_-;_-@_-"/>
    <numFmt numFmtId="169" formatCode="_-* #,##0.00\ [$Kč-405]_-;\-* #,##0.00\ [$Kč-405]_-;_-* &quot;-&quot;??\ [$Kč-405]_-;_-@_-"/>
  </numFmts>
  <fonts count="36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8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vertAlign val="superscript"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0" tint="-0.34998626667073579"/>
      <name val="Arial"/>
      <family val="2"/>
      <charset val="238"/>
    </font>
    <font>
      <strike/>
      <sz val="10"/>
      <color theme="0" tint="-0.34998626667073579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 CE"/>
      <charset val="238"/>
    </font>
    <font>
      <b/>
      <sz val="20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00000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theme="0" tint="-0.249977111117893"/>
        <bgColor rgb="FFC0C0C0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8" fillId="6" borderId="36" applyNumberFormat="0" applyBorder="0" applyAlignment="0" applyProtection="0"/>
  </cellStyleXfs>
  <cellXfs count="37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4" fontId="17" fillId="4" borderId="0" xfId="0" applyNumberFormat="1" applyFont="1" applyFill="1" applyAlignment="1" applyProtection="1">
      <alignment vertical="top" shrinkToFit="1"/>
      <protection locked="0"/>
    </xf>
    <xf numFmtId="4" fontId="8" fillId="3" borderId="0" xfId="0" applyNumberFormat="1" applyFont="1" applyFill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7" fillId="4" borderId="0" xfId="0" applyNumberFormat="1" applyFont="1" applyFill="1" applyAlignment="1" applyProtection="1">
      <alignment vertical="top" shrinkToFit="1"/>
      <protection locked="0"/>
    </xf>
    <xf numFmtId="49" fontId="17" fillId="0" borderId="0" xfId="0" applyNumberFormat="1" applyFont="1" applyAlignment="1">
      <alignment horizontal="left" vertical="top" wrapText="1"/>
    </xf>
    <xf numFmtId="0" fontId="19" fillId="7" borderId="34" xfId="2" applyFont="1" applyFill="1" applyBorder="1"/>
    <xf numFmtId="0" fontId="19" fillId="7" borderId="35" xfId="2" applyFont="1" applyFill="1" applyBorder="1"/>
    <xf numFmtId="0" fontId="18" fillId="7" borderId="35" xfId="2" applyFill="1" applyBorder="1"/>
    <xf numFmtId="0" fontId="18" fillId="7" borderId="22" xfId="2" applyFill="1" applyBorder="1"/>
    <xf numFmtId="0" fontId="20" fillId="7" borderId="44" xfId="0" applyFont="1" applyFill="1" applyBorder="1" applyAlignment="1">
      <alignment horizontal="center" vertical="top" wrapText="1"/>
    </xf>
    <xf numFmtId="0" fontId="20" fillId="7" borderId="44" xfId="0" applyFont="1" applyFill="1" applyBorder="1" applyAlignment="1">
      <alignment horizontal="left" vertical="top" wrapText="1"/>
    </xf>
    <xf numFmtId="0" fontId="20" fillId="7" borderId="44" xfId="0" applyFont="1" applyFill="1" applyBorder="1" applyAlignment="1">
      <alignment vertical="top" wrapText="1"/>
    </xf>
    <xf numFmtId="0" fontId="21" fillId="0" borderId="36" xfId="0" applyFont="1" applyBorder="1" applyAlignment="1">
      <alignment horizontal="center" vertical="center"/>
    </xf>
    <xf numFmtId="0" fontId="22" fillId="0" borderId="36" xfId="0" applyFont="1" applyBorder="1" applyAlignment="1">
      <alignment horizontal="left"/>
    </xf>
    <xf numFmtId="0" fontId="21" fillId="0" borderId="36" xfId="0" applyFont="1" applyBorder="1" applyAlignment="1">
      <alignment horizontal="left"/>
    </xf>
    <xf numFmtId="0" fontId="21" fillId="0" borderId="36" xfId="0" applyFont="1" applyBorder="1" applyAlignment="1">
      <alignment horizontal="center"/>
    </xf>
    <xf numFmtId="166" fontId="22" fillId="4" borderId="36" xfId="0" applyNumberFormat="1" applyFont="1" applyFill="1" applyBorder="1" applyAlignment="1">
      <alignment horizontal="right"/>
    </xf>
    <xf numFmtId="0" fontId="9" fillId="8" borderId="34" xfId="0" applyFont="1" applyFill="1" applyBorder="1"/>
    <xf numFmtId="0" fontId="23" fillId="7" borderId="35" xfId="0" applyFont="1" applyFill="1" applyBorder="1" applyAlignment="1">
      <alignment horizontal="left"/>
    </xf>
    <xf numFmtId="0" fontId="9" fillId="7" borderId="35" xfId="0" applyFont="1" applyFill="1" applyBorder="1"/>
    <xf numFmtId="166" fontId="6" fillId="7" borderId="22" xfId="0" applyNumberFormat="1" applyFont="1" applyFill="1" applyBorder="1"/>
    <xf numFmtId="0" fontId="9" fillId="0" borderId="0" xfId="0" applyFont="1"/>
    <xf numFmtId="0" fontId="0" fillId="0" borderId="6" xfId="0" applyBorder="1" applyAlignment="1">
      <alignment horizontal="center"/>
    </xf>
    <xf numFmtId="0" fontId="19" fillId="8" borderId="34" xfId="2" applyFont="1" applyFill="1" applyBorder="1" applyAlignment="1">
      <alignment horizontal="center"/>
    </xf>
    <xf numFmtId="0" fontId="19" fillId="8" borderId="35" xfId="2" applyFont="1" applyFill="1" applyBorder="1"/>
    <xf numFmtId="0" fontId="18" fillId="8" borderId="35" xfId="2" applyFill="1" applyBorder="1"/>
    <xf numFmtId="0" fontId="20" fillId="8" borderId="44" xfId="0" applyFont="1" applyFill="1" applyBorder="1" applyAlignment="1">
      <alignment horizontal="center" vertical="top" wrapText="1"/>
    </xf>
    <xf numFmtId="0" fontId="20" fillId="8" borderId="44" xfId="0" applyFont="1" applyFill="1" applyBorder="1" applyAlignment="1">
      <alignment vertical="top" wrapText="1"/>
    </xf>
    <xf numFmtId="49" fontId="20" fillId="8" borderId="44" xfId="0" applyNumberFormat="1" applyFont="1" applyFill="1" applyBorder="1" applyAlignment="1">
      <alignment horizontal="center" vertical="top" wrapText="1"/>
    </xf>
    <xf numFmtId="0" fontId="20" fillId="8" borderId="44" xfId="0" applyFont="1" applyFill="1" applyBorder="1" applyAlignment="1">
      <alignment horizontal="left" vertical="top" wrapText="1"/>
    </xf>
    <xf numFmtId="0" fontId="0" fillId="8" borderId="0" xfId="0" applyFill="1"/>
    <xf numFmtId="49" fontId="21" fillId="0" borderId="36" xfId="0" applyNumberFormat="1" applyFont="1" applyBorder="1" applyAlignment="1">
      <alignment vertical="center"/>
    </xf>
    <xf numFmtId="49" fontId="22" fillId="0" borderId="36" xfId="0" applyNumberFormat="1" applyFont="1" applyBorder="1" applyAlignment="1">
      <alignment horizontal="center"/>
    </xf>
    <xf numFmtId="49" fontId="21" fillId="0" borderId="36" xfId="0" applyNumberFormat="1" applyFont="1" applyBorder="1" applyAlignment="1">
      <alignment horizontal="center"/>
    </xf>
    <xf numFmtId="0" fontId="21" fillId="0" borderId="36" xfId="0" applyFont="1" applyBorder="1"/>
    <xf numFmtId="49" fontId="22" fillId="7" borderId="36" xfId="0" applyNumberFormat="1" applyFont="1" applyFill="1" applyBorder="1"/>
    <xf numFmtId="49" fontId="22" fillId="7" borderId="36" xfId="0" applyNumberFormat="1" applyFont="1" applyFill="1" applyBorder="1" applyAlignment="1">
      <alignment horizontal="center"/>
    </xf>
    <xf numFmtId="0" fontId="22" fillId="7" borderId="36" xfId="0" applyFont="1" applyFill="1" applyBorder="1" applyAlignment="1">
      <alignment horizontal="left"/>
    </xf>
    <xf numFmtId="0" fontId="21" fillId="7" borderId="36" xfId="0" applyFont="1" applyFill="1" applyBorder="1"/>
    <xf numFmtId="0" fontId="21" fillId="7" borderId="36" xfId="0" applyFont="1" applyFill="1" applyBorder="1" applyAlignment="1">
      <alignment horizontal="center"/>
    </xf>
    <xf numFmtId="49" fontId="21" fillId="7" borderId="36" xfId="0" applyNumberFormat="1" applyFont="1" applyFill="1" applyBorder="1" applyAlignment="1">
      <alignment horizontal="center"/>
    </xf>
    <xf numFmtId="0" fontId="21" fillId="7" borderId="36" xfId="0" applyFont="1" applyFill="1" applyBorder="1" applyAlignment="1">
      <alignment horizontal="left"/>
    </xf>
    <xf numFmtId="0" fontId="22" fillId="9" borderId="36" xfId="0" applyFont="1" applyFill="1" applyBorder="1" applyAlignment="1">
      <alignment horizontal="left"/>
    </xf>
    <xf numFmtId="49" fontId="22" fillId="0" borderId="36" xfId="0" applyNumberFormat="1" applyFont="1" applyBorder="1"/>
    <xf numFmtId="0" fontId="22" fillId="0" borderId="36" xfId="0" applyFont="1" applyBorder="1"/>
    <xf numFmtId="0" fontId="22" fillId="0" borderId="36" xfId="0" applyFont="1" applyBorder="1" applyAlignment="1">
      <alignment horizontal="center"/>
    </xf>
    <xf numFmtId="49" fontId="21" fillId="0" borderId="36" xfId="0" applyNumberFormat="1" applyFont="1" applyBorder="1"/>
    <xf numFmtId="49" fontId="22" fillId="0" borderId="36" xfId="0" applyNumberFormat="1" applyFont="1" applyBorder="1" applyAlignment="1">
      <alignment vertical="center"/>
    </xf>
    <xf numFmtId="0" fontId="26" fillId="9" borderId="36" xfId="0" applyFont="1" applyFill="1" applyBorder="1" applyAlignment="1">
      <alignment horizontal="left"/>
    </xf>
    <xf numFmtId="49" fontId="21" fillId="7" borderId="36" xfId="0" applyNumberFormat="1" applyFont="1" applyFill="1" applyBorder="1"/>
    <xf numFmtId="0" fontId="26" fillId="7" borderId="36" xfId="0" applyFont="1" applyFill="1" applyBorder="1" applyAlignment="1">
      <alignment horizontal="left"/>
    </xf>
    <xf numFmtId="17" fontId="22" fillId="0" borderId="36" xfId="0" applyNumberFormat="1" applyFont="1" applyBorder="1" applyAlignment="1">
      <alignment horizontal="center"/>
    </xf>
    <xf numFmtId="17" fontId="21" fillId="0" borderId="36" xfId="0" applyNumberFormat="1" applyFont="1" applyBorder="1" applyAlignment="1">
      <alignment horizontal="center"/>
    </xf>
    <xf numFmtId="49" fontId="21" fillId="7" borderId="36" xfId="0" applyNumberFormat="1" applyFont="1" applyFill="1" applyBorder="1" applyAlignment="1">
      <alignment vertical="center"/>
    </xf>
    <xf numFmtId="0" fontId="22" fillId="7" borderId="36" xfId="0" applyFont="1" applyFill="1" applyBorder="1"/>
    <xf numFmtId="0" fontId="26" fillId="0" borderId="36" xfId="0" applyFont="1" applyBorder="1" applyAlignment="1">
      <alignment horizontal="left"/>
    </xf>
    <xf numFmtId="49" fontId="28" fillId="0" borderId="36" xfId="0" applyNumberFormat="1" applyFont="1" applyBorder="1" applyAlignment="1">
      <alignment vertical="center"/>
    </xf>
    <xf numFmtId="49" fontId="29" fillId="0" borderId="36" xfId="0" applyNumberFormat="1" applyFont="1" applyBorder="1" applyAlignment="1">
      <alignment horizontal="center"/>
    </xf>
    <xf numFmtId="0" fontId="28" fillId="0" borderId="36" xfId="0" applyFont="1" applyBorder="1" applyAlignment="1">
      <alignment horizontal="left"/>
    </xf>
    <xf numFmtId="0" fontId="28" fillId="0" borderId="36" xfId="0" applyFont="1" applyBorder="1"/>
    <xf numFmtId="0" fontId="28" fillId="0" borderId="36" xfId="0" applyFont="1" applyBorder="1" applyAlignment="1">
      <alignment horizontal="center"/>
    </xf>
    <xf numFmtId="49" fontId="28" fillId="0" borderId="36" xfId="0" applyNumberFormat="1" applyFont="1" applyBorder="1"/>
    <xf numFmtId="49" fontId="0" fillId="7" borderId="36" xfId="0" applyNumberFormat="1" applyFill="1" applyBorder="1" applyAlignment="1">
      <alignment horizontal="center"/>
    </xf>
    <xf numFmtId="49" fontId="0" fillId="0" borderId="36" xfId="0" applyNumberFormat="1" applyBorder="1" applyAlignment="1">
      <alignment horizontal="center"/>
    </xf>
    <xf numFmtId="0" fontId="21" fillId="9" borderId="36" xfId="0" applyFont="1" applyFill="1" applyBorder="1" applyAlignment="1">
      <alignment horizontal="left"/>
    </xf>
    <xf numFmtId="0" fontId="22" fillId="0" borderId="36" xfId="0" applyFont="1" applyBorder="1" applyAlignment="1">
      <alignment horizontal="right"/>
    </xf>
    <xf numFmtId="0" fontId="0" fillId="8" borderId="34" xfId="0" applyFill="1" applyBorder="1" applyAlignment="1">
      <alignment horizontal="center"/>
    </xf>
    <xf numFmtId="0" fontId="0" fillId="8" borderId="35" xfId="0" applyFill="1" applyBorder="1"/>
    <xf numFmtId="0" fontId="30" fillId="8" borderId="35" xfId="0" applyFont="1" applyFill="1" applyBorder="1" applyAlignment="1">
      <alignment horizontal="left"/>
    </xf>
    <xf numFmtId="167" fontId="31" fillId="4" borderId="36" xfId="0" applyNumberFormat="1" applyFont="1" applyFill="1" applyBorder="1"/>
    <xf numFmtId="0" fontId="0" fillId="8" borderId="22" xfId="0" applyFill="1" applyBorder="1"/>
    <xf numFmtId="0" fontId="19" fillId="8" borderId="10" xfId="2" applyFont="1" applyFill="1" applyBorder="1"/>
    <xf numFmtId="0" fontId="19" fillId="8" borderId="6" xfId="2" applyFont="1" applyFill="1" applyBorder="1" applyAlignment="1">
      <alignment horizontal="left"/>
    </xf>
    <xf numFmtId="0" fontId="19" fillId="8" borderId="6" xfId="2" applyFont="1" applyFill="1" applyBorder="1"/>
    <xf numFmtId="0" fontId="18" fillId="8" borderId="6" xfId="2" applyFill="1" applyBorder="1"/>
    <xf numFmtId="0" fontId="18" fillId="8" borderId="45" xfId="2" applyFill="1" applyBorder="1"/>
    <xf numFmtId="0" fontId="32" fillId="10" borderId="46" xfId="0" applyFont="1" applyFill="1" applyBorder="1" applyAlignment="1">
      <alignment horizontal="center" vertical="center"/>
    </xf>
    <xf numFmtId="0" fontId="32" fillId="10" borderId="49" xfId="0" applyFont="1" applyFill="1" applyBorder="1" applyAlignment="1">
      <alignment horizontal="center" vertical="center"/>
    </xf>
    <xf numFmtId="0" fontId="33" fillId="0" borderId="50" xfId="0" applyFont="1" applyBorder="1" applyAlignment="1">
      <alignment vertical="center"/>
    </xf>
    <xf numFmtId="0" fontId="32" fillId="10" borderId="51" xfId="0" applyFont="1" applyFill="1" applyBorder="1" applyAlignment="1">
      <alignment horizontal="center" vertical="center"/>
    </xf>
    <xf numFmtId="0" fontId="32" fillId="10" borderId="52" xfId="0" applyFont="1" applyFill="1" applyBorder="1" applyAlignment="1">
      <alignment horizontal="center" vertical="center"/>
    </xf>
    <xf numFmtId="0" fontId="34" fillId="0" borderId="26" xfId="0" applyFont="1" applyBorder="1" applyAlignment="1">
      <alignment horizontal="left" vertical="center"/>
    </xf>
    <xf numFmtId="0" fontId="35" fillId="0" borderId="36" xfId="0" applyFont="1" applyBorder="1" applyAlignment="1">
      <alignment horizontal="left" vertical="center"/>
    </xf>
    <xf numFmtId="168" fontId="35" fillId="4" borderId="36" xfId="0" applyNumberFormat="1" applyFont="1" applyFill="1" applyBorder="1" applyAlignment="1">
      <alignment horizontal="right" vertical="center"/>
    </xf>
    <xf numFmtId="0" fontId="35" fillId="0" borderId="0" xfId="0" applyFont="1" applyAlignment="1">
      <alignment vertical="center"/>
    </xf>
    <xf numFmtId="0" fontId="35" fillId="0" borderId="53" xfId="0" applyFont="1" applyBorder="1" applyAlignment="1">
      <alignment vertical="center"/>
    </xf>
    <xf numFmtId="169" fontId="35" fillId="4" borderId="52" xfId="0" applyNumberFormat="1" applyFont="1" applyFill="1" applyBorder="1" applyAlignment="1">
      <alignment horizontal="right" vertical="center"/>
    </xf>
    <xf numFmtId="0" fontId="34" fillId="0" borderId="54" xfId="0" applyFont="1" applyBorder="1" applyAlignment="1">
      <alignment horizontal="left" vertical="center"/>
    </xf>
    <xf numFmtId="4" fontId="35" fillId="0" borderId="36" xfId="0" applyNumberFormat="1" applyFont="1" applyBorder="1" applyAlignment="1">
      <alignment horizontal="left" vertical="center"/>
    </xf>
    <xf numFmtId="169" fontId="35" fillId="4" borderId="55" xfId="0" applyNumberFormat="1" applyFont="1" applyFill="1" applyBorder="1" applyAlignment="1">
      <alignment horizontal="right" vertical="center"/>
    </xf>
    <xf numFmtId="0" fontId="0" fillId="0" borderId="56" xfId="0" applyBorder="1"/>
    <xf numFmtId="169" fontId="35" fillId="4" borderId="22" xfId="0" applyNumberFormat="1" applyFont="1" applyFill="1" applyBorder="1" applyAlignment="1">
      <alignment horizontal="right" vertical="center"/>
    </xf>
    <xf numFmtId="0" fontId="0" fillId="0" borderId="44" xfId="0" applyBorder="1"/>
    <xf numFmtId="0" fontId="0" fillId="0" borderId="18" xfId="0" applyBorder="1"/>
    <xf numFmtId="0" fontId="0" fillId="0" borderId="57" xfId="0" applyBorder="1"/>
    <xf numFmtId="0" fontId="0" fillId="0" borderId="36" xfId="0" applyBorder="1"/>
    <xf numFmtId="0" fontId="0" fillId="0" borderId="35" xfId="0" applyBorder="1"/>
    <xf numFmtId="4" fontId="35" fillId="0" borderId="48" xfId="0" applyNumberFormat="1" applyFont="1" applyBorder="1" applyAlignment="1">
      <alignment horizontal="right" vertical="center"/>
    </xf>
    <xf numFmtId="0" fontId="35" fillId="0" borderId="0" xfId="0" applyFont="1" applyAlignment="1">
      <alignment horizontal="right" vertical="center"/>
    </xf>
    <xf numFmtId="4" fontId="35" fillId="4" borderId="49" xfId="0" applyNumberFormat="1" applyFont="1" applyFill="1" applyBorder="1" applyAlignment="1">
      <alignment horizontal="right" vertical="center"/>
    </xf>
    <xf numFmtId="0" fontId="35" fillId="0" borderId="61" xfId="0" applyFont="1" applyBorder="1" applyAlignment="1">
      <alignment horizontal="right" vertical="center"/>
    </xf>
    <xf numFmtId="4" fontId="35" fillId="0" borderId="64" xfId="0" applyNumberFormat="1" applyFont="1" applyBorder="1" applyAlignment="1">
      <alignment horizontal="right" vertical="center"/>
    </xf>
    <xf numFmtId="4" fontId="35" fillId="0" borderId="49" xfId="0" applyNumberFormat="1" applyFont="1" applyBorder="1" applyAlignment="1">
      <alignment horizontal="right" vertical="center"/>
    </xf>
    <xf numFmtId="4" fontId="35" fillId="0" borderId="65" xfId="0" applyNumberFormat="1" applyFont="1" applyBorder="1" applyAlignment="1">
      <alignment horizontal="right" vertical="center"/>
    </xf>
    <xf numFmtId="4" fontId="34" fillId="0" borderId="0" xfId="0" applyNumberFormat="1" applyFont="1" applyAlignment="1">
      <alignment horizontal="right" vertical="center"/>
    </xf>
    <xf numFmtId="0" fontId="0" fillId="0" borderId="55" xfId="0" applyBorder="1"/>
    <xf numFmtId="0" fontId="34" fillId="0" borderId="0" xfId="0" applyFont="1" applyAlignment="1">
      <alignment vertical="center"/>
    </xf>
    <xf numFmtId="4" fontId="34" fillId="11" borderId="36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34" fillId="11" borderId="36" xfId="0" applyFont="1" applyFill="1" applyBorder="1" applyAlignment="1">
      <alignment horizontal="left" vertical="center"/>
    </xf>
    <xf numFmtId="0" fontId="34" fillId="0" borderId="46" xfId="0" applyFont="1" applyBorder="1" applyAlignment="1">
      <alignment horizontal="left" vertical="center"/>
    </xf>
    <xf numFmtId="0" fontId="34" fillId="0" borderId="51" xfId="0" applyFont="1" applyBorder="1" applyAlignment="1">
      <alignment horizontal="left" vertical="center"/>
    </xf>
    <xf numFmtId="0" fontId="0" fillId="0" borderId="60" xfId="0" applyBorder="1"/>
    <xf numFmtId="0" fontId="0" fillId="0" borderId="0" xfId="0"/>
    <xf numFmtId="0" fontId="34" fillId="0" borderId="62" xfId="0" applyFont="1" applyBorder="1" applyAlignment="1">
      <alignment horizontal="left" vertical="center"/>
    </xf>
    <xf numFmtId="0" fontId="34" fillId="0" borderId="63" xfId="0" applyFont="1" applyBorder="1" applyAlignment="1">
      <alignment horizontal="left" vertical="center"/>
    </xf>
    <xf numFmtId="0" fontId="35" fillId="0" borderId="36" xfId="0" applyFont="1" applyBorder="1" applyAlignment="1">
      <alignment horizontal="left" vertical="center"/>
    </xf>
    <xf numFmtId="0" fontId="34" fillId="0" borderId="58" xfId="0" applyFont="1" applyBorder="1" applyAlignment="1">
      <alignment horizontal="left" vertical="center"/>
    </xf>
    <xf numFmtId="0" fontId="34" fillId="0" borderId="59" xfId="0" applyFont="1" applyBorder="1" applyAlignment="1">
      <alignment horizontal="left" vertical="center"/>
    </xf>
    <xf numFmtId="0" fontId="33" fillId="0" borderId="47" xfId="0" applyFont="1" applyBorder="1" applyAlignment="1">
      <alignment horizontal="left" vertical="center"/>
    </xf>
    <xf numFmtId="0" fontId="33" fillId="0" borderId="48" xfId="0" applyFont="1" applyBorder="1" applyAlignment="1">
      <alignment horizontal="left" vertical="center"/>
    </xf>
  </cellXfs>
  <cellStyles count="3">
    <cellStyle name="20 % – Zvýraznění 1 2" xfId="2" xr:uid="{06CABE20-295B-400C-8218-0440B55D894D}"/>
    <cellStyle name="Normální" xfId="0" builtinId="0"/>
    <cellStyle name="normální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alakyjov.sharepoint.com/BUILDpowerS/Templates/Rozpocty/Sablon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I21" sqref="I21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296" t="s">
        <v>39</v>
      </c>
      <c r="B2" s="296"/>
      <c r="C2" s="296"/>
      <c r="D2" s="296"/>
      <c r="E2" s="296"/>
      <c r="F2" s="296"/>
      <c r="G2" s="296"/>
    </row>
  </sheetData>
  <sheetProtection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38309-4FFD-4933-A4FE-1CC54C510A93}">
  <sheetPr>
    <pageSetUpPr fitToPage="1"/>
  </sheetPr>
  <dimension ref="A2:K25"/>
  <sheetViews>
    <sheetView showZeros="0" zoomScaleNormal="100" zoomScaleSheetLayoutView="100" workbookViewId="0"/>
  </sheetViews>
  <sheetFormatPr defaultRowHeight="12.75" x14ac:dyDescent="0.2"/>
  <cols>
    <col min="1" max="1" width="6.42578125" customWidth="1"/>
    <col min="2" max="2" width="26.85546875" customWidth="1"/>
    <col min="3" max="3" width="33.140625" customWidth="1"/>
    <col min="4" max="4" width="14.28515625" customWidth="1"/>
    <col min="5" max="5" width="9.5703125" customWidth="1"/>
    <col min="6" max="6" width="11.85546875" customWidth="1"/>
    <col min="7" max="7" width="9.5703125" customWidth="1"/>
    <col min="9" max="9" width="20.42578125" customWidth="1"/>
    <col min="10" max="10" width="22.28515625" customWidth="1"/>
    <col min="11" max="11" width="15.28515625" customWidth="1"/>
  </cols>
  <sheetData>
    <row r="2" spans="1:11" ht="15.75" x14ac:dyDescent="0.25">
      <c r="A2" s="193"/>
      <c r="B2" s="194" t="s">
        <v>618</v>
      </c>
      <c r="C2" s="195"/>
      <c r="D2" s="195"/>
      <c r="E2" s="195"/>
      <c r="F2" s="195"/>
      <c r="G2" s="195"/>
      <c r="H2" s="195"/>
      <c r="I2" s="195"/>
      <c r="J2" s="195"/>
      <c r="K2" s="196"/>
    </row>
    <row r="3" spans="1:11" ht="16.5" customHeight="1" x14ac:dyDescent="0.2">
      <c r="A3" s="197" t="s">
        <v>619</v>
      </c>
      <c r="B3" s="198" t="s">
        <v>620</v>
      </c>
      <c r="C3" s="199" t="s">
        <v>621</v>
      </c>
      <c r="D3" s="197" t="s">
        <v>622</v>
      </c>
      <c r="E3" s="197" t="s">
        <v>623</v>
      </c>
      <c r="F3" s="197" t="s">
        <v>624</v>
      </c>
      <c r="G3" s="197" t="s">
        <v>625</v>
      </c>
      <c r="H3" s="197" t="s">
        <v>626</v>
      </c>
      <c r="I3" s="197" t="s">
        <v>627</v>
      </c>
      <c r="J3" s="197" t="s">
        <v>628</v>
      </c>
      <c r="K3" s="197" t="s">
        <v>629</v>
      </c>
    </row>
    <row r="4" spans="1:11" x14ac:dyDescent="0.2">
      <c r="A4" s="200">
        <v>1</v>
      </c>
      <c r="B4" s="201" t="s">
        <v>630</v>
      </c>
      <c r="C4" s="202" t="s">
        <v>631</v>
      </c>
      <c r="D4" s="203" t="s">
        <v>632</v>
      </c>
      <c r="E4" s="203" t="s">
        <v>633</v>
      </c>
      <c r="F4" s="203" t="s">
        <v>634</v>
      </c>
      <c r="G4" s="203" t="s">
        <v>635</v>
      </c>
      <c r="H4" s="203"/>
      <c r="I4" s="203" t="s">
        <v>636</v>
      </c>
      <c r="J4" s="203" t="s">
        <v>637</v>
      </c>
      <c r="K4" s="204"/>
    </row>
    <row r="5" spans="1:11" x14ac:dyDescent="0.2">
      <c r="A5" s="200">
        <v>2</v>
      </c>
      <c r="B5" s="201" t="s">
        <v>630</v>
      </c>
      <c r="C5" s="202" t="s">
        <v>638</v>
      </c>
      <c r="D5" s="203"/>
      <c r="E5" s="203"/>
      <c r="F5" s="203"/>
      <c r="G5" s="203"/>
      <c r="H5" s="203"/>
      <c r="I5" s="203" t="s">
        <v>636</v>
      </c>
      <c r="J5" s="203"/>
      <c r="K5" s="204"/>
    </row>
    <row r="6" spans="1:11" x14ac:dyDescent="0.2">
      <c r="A6" s="200">
        <v>3</v>
      </c>
      <c r="B6" s="201" t="s">
        <v>630</v>
      </c>
      <c r="C6" s="202" t="s">
        <v>639</v>
      </c>
      <c r="D6" s="203"/>
      <c r="E6" s="203"/>
      <c r="F6" s="203"/>
      <c r="G6" s="203"/>
      <c r="H6" s="203"/>
      <c r="I6" s="203" t="s">
        <v>636</v>
      </c>
      <c r="J6" s="203"/>
      <c r="K6" s="204"/>
    </row>
    <row r="7" spans="1:11" x14ac:dyDescent="0.2">
      <c r="A7" s="200">
        <v>4</v>
      </c>
      <c r="B7" s="201" t="s">
        <v>630</v>
      </c>
      <c r="C7" s="202" t="s">
        <v>640</v>
      </c>
      <c r="D7" s="203"/>
      <c r="E7" s="203"/>
      <c r="F7" s="203"/>
      <c r="G7" s="203"/>
      <c r="H7" s="203"/>
      <c r="I7" s="203" t="s">
        <v>636</v>
      </c>
      <c r="J7" s="203"/>
      <c r="K7" s="204"/>
    </row>
    <row r="8" spans="1:11" x14ac:dyDescent="0.2">
      <c r="A8" s="200">
        <v>5</v>
      </c>
      <c r="B8" s="201" t="s">
        <v>630</v>
      </c>
      <c r="C8" s="202" t="s">
        <v>641</v>
      </c>
      <c r="D8" s="203"/>
      <c r="E8" s="203"/>
      <c r="F8" s="203"/>
      <c r="G8" s="203"/>
      <c r="H8" s="203"/>
      <c r="I8" s="203" t="s">
        <v>636</v>
      </c>
      <c r="J8" s="203"/>
      <c r="K8" s="204"/>
    </row>
    <row r="9" spans="1:11" x14ac:dyDescent="0.2">
      <c r="A9" s="200">
        <v>6</v>
      </c>
      <c r="B9" s="201" t="s">
        <v>642</v>
      </c>
      <c r="C9" s="202" t="s">
        <v>643</v>
      </c>
      <c r="D9" s="203" t="s">
        <v>644</v>
      </c>
      <c r="E9" s="203" t="s">
        <v>645</v>
      </c>
      <c r="F9" s="203" t="s">
        <v>646</v>
      </c>
      <c r="G9" s="203" t="s">
        <v>635</v>
      </c>
      <c r="H9" s="203"/>
      <c r="I9" s="203" t="s">
        <v>636</v>
      </c>
      <c r="J9" s="203" t="s">
        <v>647</v>
      </c>
      <c r="K9" s="204"/>
    </row>
    <row r="10" spans="1:11" x14ac:dyDescent="0.2">
      <c r="A10" s="200">
        <v>7</v>
      </c>
      <c r="B10" s="201" t="s">
        <v>642</v>
      </c>
      <c r="C10" s="202" t="s">
        <v>648</v>
      </c>
      <c r="D10" s="203"/>
      <c r="E10" s="203"/>
      <c r="F10" s="203"/>
      <c r="G10" s="203"/>
      <c r="H10" s="203"/>
      <c r="I10" s="203" t="s">
        <v>636</v>
      </c>
      <c r="J10" s="203"/>
      <c r="K10" s="204"/>
    </row>
    <row r="11" spans="1:11" x14ac:dyDescent="0.2">
      <c r="A11" s="200">
        <v>8</v>
      </c>
      <c r="B11" s="201" t="s">
        <v>642</v>
      </c>
      <c r="C11" s="202" t="s">
        <v>649</v>
      </c>
      <c r="D11" s="203"/>
      <c r="E11" s="203"/>
      <c r="F11" s="203"/>
      <c r="G11" s="203"/>
      <c r="H11" s="203"/>
      <c r="I11" s="203" t="s">
        <v>636</v>
      </c>
      <c r="J11" s="203"/>
      <c r="K11" s="204"/>
    </row>
    <row r="12" spans="1:11" x14ac:dyDescent="0.2">
      <c r="A12" s="200">
        <v>9</v>
      </c>
      <c r="B12" s="201" t="s">
        <v>642</v>
      </c>
      <c r="C12" s="202" t="s">
        <v>640</v>
      </c>
      <c r="D12" s="203"/>
      <c r="E12" s="203"/>
      <c r="F12" s="203"/>
      <c r="G12" s="203"/>
      <c r="H12" s="203"/>
      <c r="I12" s="203" t="s">
        <v>636</v>
      </c>
      <c r="J12" s="203"/>
      <c r="K12" s="204"/>
    </row>
    <row r="13" spans="1:11" x14ac:dyDescent="0.2">
      <c r="A13" s="200">
        <v>10</v>
      </c>
      <c r="B13" s="201" t="s">
        <v>642</v>
      </c>
      <c r="C13" s="202" t="s">
        <v>641</v>
      </c>
      <c r="D13" s="203"/>
      <c r="E13" s="203"/>
      <c r="F13" s="203"/>
      <c r="G13" s="203"/>
      <c r="H13" s="203"/>
      <c r="I13" s="203" t="s">
        <v>636</v>
      </c>
      <c r="J13" s="203"/>
      <c r="K13" s="204"/>
    </row>
    <row r="14" spans="1:11" x14ac:dyDescent="0.2">
      <c r="A14" s="200">
        <v>11</v>
      </c>
      <c r="B14" s="201" t="s">
        <v>650</v>
      </c>
      <c r="C14" s="202" t="s">
        <v>651</v>
      </c>
      <c r="D14" s="203" t="s">
        <v>652</v>
      </c>
      <c r="E14" s="203" t="s">
        <v>653</v>
      </c>
      <c r="F14" s="203" t="s">
        <v>654</v>
      </c>
      <c r="G14" s="203" t="s">
        <v>635</v>
      </c>
      <c r="H14" s="203" t="s">
        <v>655</v>
      </c>
      <c r="I14" s="203"/>
      <c r="J14" s="203" t="s">
        <v>656</v>
      </c>
      <c r="K14" s="204"/>
    </row>
    <row r="15" spans="1:11" x14ac:dyDescent="0.2">
      <c r="A15" s="200">
        <v>12</v>
      </c>
      <c r="B15" s="201" t="s">
        <v>650</v>
      </c>
      <c r="C15" s="202" t="s">
        <v>657</v>
      </c>
      <c r="D15" s="203" t="s">
        <v>652</v>
      </c>
      <c r="E15" s="203" t="s">
        <v>653</v>
      </c>
      <c r="F15" s="203" t="s">
        <v>654</v>
      </c>
      <c r="G15" s="203" t="s">
        <v>635</v>
      </c>
      <c r="H15" s="203" t="s">
        <v>655</v>
      </c>
      <c r="I15" s="203"/>
      <c r="J15" s="203" t="s">
        <v>656</v>
      </c>
      <c r="K15" s="204"/>
    </row>
    <row r="16" spans="1:11" x14ac:dyDescent="0.2">
      <c r="A16" s="200">
        <v>13</v>
      </c>
      <c r="B16" s="201" t="s">
        <v>650</v>
      </c>
      <c r="C16" s="202" t="s">
        <v>658</v>
      </c>
      <c r="D16" s="203"/>
      <c r="E16" s="203"/>
      <c r="F16" s="203"/>
      <c r="G16" s="203"/>
      <c r="H16" s="203"/>
      <c r="I16" s="203" t="s">
        <v>636</v>
      </c>
      <c r="J16" s="203"/>
      <c r="K16" s="204"/>
    </row>
    <row r="17" spans="1:11" x14ac:dyDescent="0.2">
      <c r="A17" s="200">
        <v>14</v>
      </c>
      <c r="B17" s="201" t="s">
        <v>650</v>
      </c>
      <c r="C17" s="202" t="s">
        <v>659</v>
      </c>
      <c r="D17" s="203"/>
      <c r="E17" s="203"/>
      <c r="F17" s="203"/>
      <c r="G17" s="203"/>
      <c r="H17" s="203"/>
      <c r="I17" s="203" t="s">
        <v>636</v>
      </c>
      <c r="J17" s="203"/>
      <c r="K17" s="204"/>
    </row>
    <row r="18" spans="1:11" x14ac:dyDescent="0.2">
      <c r="A18" s="200">
        <v>15</v>
      </c>
      <c r="B18" s="201" t="s">
        <v>650</v>
      </c>
      <c r="C18" s="202" t="s">
        <v>660</v>
      </c>
      <c r="D18" s="203"/>
      <c r="E18" s="203"/>
      <c r="F18" s="203"/>
      <c r="G18" s="203"/>
      <c r="H18" s="203"/>
      <c r="I18" s="203" t="s">
        <v>636</v>
      </c>
      <c r="J18" s="203"/>
      <c r="K18" s="204"/>
    </row>
    <row r="19" spans="1:11" x14ac:dyDescent="0.2">
      <c r="A19" s="200">
        <v>16</v>
      </c>
      <c r="B19" s="201" t="s">
        <v>650</v>
      </c>
      <c r="C19" s="202" t="s">
        <v>661</v>
      </c>
      <c r="D19" s="203"/>
      <c r="E19" s="203"/>
      <c r="F19" s="203"/>
      <c r="G19" s="203"/>
      <c r="H19" s="203"/>
      <c r="I19" s="203" t="s">
        <v>636</v>
      </c>
      <c r="J19" s="203"/>
      <c r="K19" s="204"/>
    </row>
    <row r="20" spans="1:11" x14ac:dyDescent="0.2">
      <c r="A20" s="200">
        <v>17</v>
      </c>
      <c r="B20" s="201" t="s">
        <v>662</v>
      </c>
      <c r="C20" s="202"/>
      <c r="D20" s="203"/>
      <c r="E20" s="203"/>
      <c r="F20" s="203"/>
      <c r="G20" s="203"/>
      <c r="H20" s="203"/>
      <c r="I20" s="203"/>
      <c r="J20" s="203"/>
      <c r="K20" s="204"/>
    </row>
    <row r="21" spans="1:11" x14ac:dyDescent="0.2">
      <c r="A21" s="200">
        <v>18</v>
      </c>
      <c r="B21" s="201" t="s">
        <v>663</v>
      </c>
      <c r="C21" s="202"/>
      <c r="D21" s="203"/>
      <c r="E21" s="203"/>
      <c r="F21" s="203"/>
      <c r="G21" s="203"/>
      <c r="H21" s="203"/>
      <c r="I21" s="203"/>
      <c r="J21" s="203"/>
      <c r="K21" s="204"/>
    </row>
    <row r="22" spans="1:11" x14ac:dyDescent="0.2">
      <c r="A22" s="200">
        <v>19</v>
      </c>
      <c r="B22" s="201" t="s">
        <v>664</v>
      </c>
      <c r="C22" s="202"/>
      <c r="D22" s="203"/>
      <c r="E22" s="203"/>
      <c r="F22" s="203"/>
      <c r="G22" s="203"/>
      <c r="H22" s="203"/>
      <c r="I22" s="203"/>
      <c r="J22" s="203"/>
      <c r="K22" s="204"/>
    </row>
    <row r="23" spans="1:11" x14ac:dyDescent="0.2">
      <c r="A23" s="200">
        <v>20</v>
      </c>
      <c r="B23" s="201" t="s">
        <v>665</v>
      </c>
      <c r="C23" s="202"/>
      <c r="D23" s="203" t="s">
        <v>666</v>
      </c>
      <c r="E23" s="203"/>
      <c r="F23" s="203"/>
      <c r="G23" s="203"/>
      <c r="H23" s="203"/>
      <c r="I23" s="203"/>
      <c r="J23" s="203"/>
      <c r="K23" s="204"/>
    </row>
    <row r="24" spans="1:11" x14ac:dyDescent="0.2">
      <c r="A24" s="15"/>
    </row>
    <row r="25" spans="1:11" s="209" customFormat="1" ht="15.75" x14ac:dyDescent="0.25">
      <c r="A25" s="205"/>
      <c r="B25" s="206" t="s">
        <v>667</v>
      </c>
      <c r="C25" s="207"/>
      <c r="D25" s="207"/>
      <c r="E25" s="207"/>
      <c r="F25" s="207"/>
      <c r="G25" s="207"/>
      <c r="H25" s="207"/>
      <c r="I25" s="207"/>
      <c r="J25" s="207"/>
      <c r="K25" s="208">
        <f>SUM(K4:K24)</f>
        <v>0</v>
      </c>
    </row>
  </sheetData>
  <pageMargins left="0.70866141732283472" right="0.70866141732283472" top="0.78740157480314965" bottom="0.78740157480314965" header="0.31496062992125984" footer="0.31496062992125984"/>
  <pageSetup paperSize="9" scale="74" fitToHeight="0" orientation="landscape" r:id="rId1"/>
  <headerFooter>
    <oddHeader>&amp;LSoupis stavebních prací,dodávek a služeb&amp;RČOV Templářské sklepy 
Čejkovice</oddHeader>
    <oddFooter>&amp;RStránka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27552-F5AA-40F8-AEDF-5D372C9F7757}">
  <sheetPr>
    <outlinePr summaryBelow="0"/>
  </sheetPr>
  <dimension ref="A1:BF498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4" customWidth="1"/>
    <col min="3" max="3" width="63.28515625" style="124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 x14ac:dyDescent="0.25">
      <c r="A1" s="351" t="s">
        <v>141</v>
      </c>
      <c r="B1" s="351"/>
      <c r="C1" s="351"/>
      <c r="D1" s="351"/>
      <c r="E1" s="351"/>
      <c r="F1" s="351"/>
      <c r="G1" s="351"/>
      <c r="AE1" t="s">
        <v>142</v>
      </c>
    </row>
    <row r="2" spans="1:58" ht="25.15" customHeight="1" x14ac:dyDescent="0.2">
      <c r="A2" s="50" t="s">
        <v>7</v>
      </c>
      <c r="B2" s="49" t="s">
        <v>43</v>
      </c>
      <c r="C2" s="352" t="s">
        <v>44</v>
      </c>
      <c r="D2" s="353"/>
      <c r="E2" s="353"/>
      <c r="F2" s="353"/>
      <c r="G2" s="354"/>
      <c r="AE2" t="s">
        <v>143</v>
      </c>
    </row>
    <row r="3" spans="1:58" ht="25.15" customHeight="1" x14ac:dyDescent="0.2">
      <c r="A3" s="50" t="s">
        <v>8</v>
      </c>
      <c r="B3" s="49" t="s">
        <v>47</v>
      </c>
      <c r="C3" s="352" t="s">
        <v>44</v>
      </c>
      <c r="D3" s="353"/>
      <c r="E3" s="353"/>
      <c r="F3" s="353"/>
      <c r="G3" s="354"/>
      <c r="AA3" s="124" t="s">
        <v>143</v>
      </c>
      <c r="AE3" t="s">
        <v>144</v>
      </c>
    </row>
    <row r="4" spans="1:58" ht="25.15" customHeight="1" x14ac:dyDescent="0.2">
      <c r="A4" s="143" t="s">
        <v>9</v>
      </c>
      <c r="B4" s="144" t="s">
        <v>60</v>
      </c>
      <c r="C4" s="355" t="s">
        <v>61</v>
      </c>
      <c r="D4" s="356"/>
      <c r="E4" s="356"/>
      <c r="F4" s="356"/>
      <c r="G4" s="357"/>
      <c r="AE4" t="s">
        <v>145</v>
      </c>
    </row>
    <row r="5" spans="1:58" x14ac:dyDescent="0.2">
      <c r="D5" s="10"/>
    </row>
    <row r="6" spans="1:58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58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</row>
    <row r="8" spans="1:58" x14ac:dyDescent="0.2">
      <c r="A8" s="164" t="s">
        <v>166</v>
      </c>
      <c r="B8" s="165" t="s">
        <v>93</v>
      </c>
      <c r="C8" s="185" t="s">
        <v>94</v>
      </c>
      <c r="D8" s="166"/>
      <c r="E8" s="167"/>
      <c r="F8" s="168"/>
      <c r="G8" s="168">
        <f>SUMIF(AE9:AE24,"&lt;&gt;NOR",G9:G24)</f>
        <v>0</v>
      </c>
      <c r="H8" s="168"/>
      <c r="I8" s="168">
        <f>SUM(I9:I24)</f>
        <v>0</v>
      </c>
      <c r="J8" s="168"/>
      <c r="K8" s="168">
        <f>SUM(K9:K24)</f>
        <v>0</v>
      </c>
      <c r="L8" s="168"/>
      <c r="M8" s="168">
        <f>SUM(M9:M24)</f>
        <v>0</v>
      </c>
      <c r="N8" s="167"/>
      <c r="O8" s="167">
        <f>SUM(O9:O24)</f>
        <v>249.44000000000003</v>
      </c>
      <c r="P8" s="167"/>
      <c r="Q8" s="167">
        <f>SUM(Q9:Q24)</f>
        <v>0</v>
      </c>
      <c r="R8" s="169"/>
      <c r="S8" s="163"/>
      <c r="T8" s="163">
        <f>SUM(T9:T24)</f>
        <v>1008.78</v>
      </c>
      <c r="U8" s="163"/>
      <c r="V8" s="163"/>
      <c r="W8" s="163"/>
      <c r="AE8" t="s">
        <v>167</v>
      </c>
    </row>
    <row r="9" spans="1:58" outlineLevel="1" x14ac:dyDescent="0.2">
      <c r="A9" s="171">
        <v>1</v>
      </c>
      <c r="B9" s="172" t="s">
        <v>476</v>
      </c>
      <c r="C9" s="187" t="s">
        <v>594</v>
      </c>
      <c r="D9" s="173" t="s">
        <v>188</v>
      </c>
      <c r="E9" s="174">
        <v>10.65</v>
      </c>
      <c r="F9" s="175"/>
      <c r="G9" s="176">
        <f t="shared" ref="G9:G24" si="0">ROUND(E9*F9,2)</f>
        <v>0</v>
      </c>
      <c r="H9" s="175"/>
      <c r="I9" s="176">
        <f t="shared" ref="I9:I24" si="1">ROUND(E9*H9,2)</f>
        <v>0</v>
      </c>
      <c r="J9" s="175"/>
      <c r="K9" s="176">
        <f t="shared" ref="K9:K24" si="2">ROUND(E9*J9,2)</f>
        <v>0</v>
      </c>
      <c r="L9" s="176">
        <v>21</v>
      </c>
      <c r="M9" s="176">
        <f t="shared" ref="M9:M24" si="3">G9*(1+L9/100)</f>
        <v>0</v>
      </c>
      <c r="N9" s="174">
        <v>0</v>
      </c>
      <c r="O9" s="174">
        <f t="shared" ref="O9:O24" si="4">ROUND(E9*N9,2)</f>
        <v>0</v>
      </c>
      <c r="P9" s="174">
        <v>0</v>
      </c>
      <c r="Q9" s="174">
        <f t="shared" ref="Q9:Q24" si="5">ROUND(E9*P9,2)</f>
        <v>0</v>
      </c>
      <c r="R9" s="177" t="s">
        <v>171</v>
      </c>
      <c r="S9" s="161">
        <v>1.34E-2</v>
      </c>
      <c r="T9" s="161">
        <f t="shared" ref="T9:T24" si="6">ROUND(E9*S9,2)</f>
        <v>0.14000000000000001</v>
      </c>
      <c r="U9" s="161"/>
      <c r="V9" s="161" t="s">
        <v>172</v>
      </c>
      <c r="W9" s="161" t="s">
        <v>173</v>
      </c>
      <c r="X9" s="150"/>
      <c r="Y9" s="150"/>
      <c r="Z9" s="150"/>
      <c r="AA9" s="150"/>
      <c r="AB9" s="150"/>
      <c r="AC9" s="150"/>
      <c r="AD9" s="150"/>
      <c r="AE9" s="150" t="s">
        <v>174</v>
      </c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</row>
    <row r="10" spans="1:58" outlineLevel="1" x14ac:dyDescent="0.2">
      <c r="A10" s="171">
        <v>2</v>
      </c>
      <c r="B10" s="172" t="s">
        <v>524</v>
      </c>
      <c r="C10" s="187" t="s">
        <v>605</v>
      </c>
      <c r="D10" s="173" t="s">
        <v>188</v>
      </c>
      <c r="E10" s="174">
        <v>116</v>
      </c>
      <c r="F10" s="175"/>
      <c r="G10" s="176">
        <f t="shared" si="0"/>
        <v>0</v>
      </c>
      <c r="H10" s="175"/>
      <c r="I10" s="176">
        <f t="shared" si="1"/>
        <v>0</v>
      </c>
      <c r="J10" s="175"/>
      <c r="K10" s="176">
        <f t="shared" si="2"/>
        <v>0</v>
      </c>
      <c r="L10" s="176">
        <v>21</v>
      </c>
      <c r="M10" s="176">
        <f t="shared" si="3"/>
        <v>0</v>
      </c>
      <c r="N10" s="174">
        <v>0</v>
      </c>
      <c r="O10" s="174">
        <f t="shared" si="4"/>
        <v>0</v>
      </c>
      <c r="P10" s="174">
        <v>0</v>
      </c>
      <c r="Q10" s="174">
        <f t="shared" si="5"/>
        <v>0</v>
      </c>
      <c r="R10" s="177" t="s">
        <v>171</v>
      </c>
      <c r="S10" s="161">
        <v>2.2490000000000001</v>
      </c>
      <c r="T10" s="161">
        <f t="shared" si="6"/>
        <v>260.88</v>
      </c>
      <c r="U10" s="161"/>
      <c r="V10" s="161" t="s">
        <v>172</v>
      </c>
      <c r="W10" s="161" t="s">
        <v>173</v>
      </c>
      <c r="X10" s="150"/>
      <c r="Y10" s="150"/>
      <c r="Z10" s="150"/>
      <c r="AA10" s="150"/>
      <c r="AB10" s="150"/>
      <c r="AC10" s="150"/>
      <c r="AD10" s="150"/>
      <c r="AE10" s="150" t="s">
        <v>174</v>
      </c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</row>
    <row r="11" spans="1:58" outlineLevel="1" x14ac:dyDescent="0.2">
      <c r="A11" s="178">
        <v>3</v>
      </c>
      <c r="B11" s="179" t="s">
        <v>477</v>
      </c>
      <c r="C11" s="186" t="s">
        <v>478</v>
      </c>
      <c r="D11" s="180" t="s">
        <v>188</v>
      </c>
      <c r="E11" s="181">
        <v>251.875</v>
      </c>
      <c r="F11" s="182"/>
      <c r="G11" s="183">
        <f t="shared" si="0"/>
        <v>0</v>
      </c>
      <c r="H11" s="182"/>
      <c r="I11" s="183">
        <f t="shared" si="1"/>
        <v>0</v>
      </c>
      <c r="J11" s="182"/>
      <c r="K11" s="183">
        <f t="shared" si="2"/>
        <v>0</v>
      </c>
      <c r="L11" s="183">
        <v>21</v>
      </c>
      <c r="M11" s="183">
        <f t="shared" si="3"/>
        <v>0</v>
      </c>
      <c r="N11" s="181">
        <v>0</v>
      </c>
      <c r="O11" s="181">
        <f t="shared" si="4"/>
        <v>0</v>
      </c>
      <c r="P11" s="181">
        <v>0</v>
      </c>
      <c r="Q11" s="181">
        <f t="shared" si="5"/>
        <v>0</v>
      </c>
      <c r="R11" s="184" t="s">
        <v>171</v>
      </c>
      <c r="S11" s="161">
        <v>0</v>
      </c>
      <c r="T11" s="161">
        <f t="shared" si="6"/>
        <v>0</v>
      </c>
      <c r="U11" s="161"/>
      <c r="V11" s="161" t="s">
        <v>172</v>
      </c>
      <c r="W11" s="161" t="s">
        <v>173</v>
      </c>
      <c r="X11" s="150"/>
      <c r="Y11" s="150"/>
      <c r="Z11" s="150"/>
      <c r="AA11" s="150"/>
      <c r="AB11" s="150"/>
      <c r="AC11" s="150"/>
      <c r="AD11" s="150"/>
      <c r="AE11" s="150" t="s">
        <v>174</v>
      </c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</row>
    <row r="12" spans="1:58" outlineLevel="1" x14ac:dyDescent="0.2">
      <c r="A12" s="171">
        <v>4</v>
      </c>
      <c r="B12" s="172" t="s">
        <v>479</v>
      </c>
      <c r="C12" s="187" t="s">
        <v>595</v>
      </c>
      <c r="D12" s="173" t="s">
        <v>204</v>
      </c>
      <c r="E12" s="174">
        <v>836.25</v>
      </c>
      <c r="F12" s="175"/>
      <c r="G12" s="176">
        <f t="shared" si="0"/>
        <v>0</v>
      </c>
      <c r="H12" s="175"/>
      <c r="I12" s="176">
        <f t="shared" si="1"/>
        <v>0</v>
      </c>
      <c r="J12" s="175"/>
      <c r="K12" s="176">
        <f t="shared" si="2"/>
        <v>0</v>
      </c>
      <c r="L12" s="176">
        <v>21</v>
      </c>
      <c r="M12" s="176">
        <f t="shared" si="3"/>
        <v>0</v>
      </c>
      <c r="N12" s="174">
        <v>9.8999999999999999E-4</v>
      </c>
      <c r="O12" s="174">
        <f t="shared" si="4"/>
        <v>0.83</v>
      </c>
      <c r="P12" s="174">
        <v>0</v>
      </c>
      <c r="Q12" s="174">
        <f t="shared" si="5"/>
        <v>0</v>
      </c>
      <c r="R12" s="177" t="s">
        <v>171</v>
      </c>
      <c r="S12" s="161">
        <v>0.23599999999999999</v>
      </c>
      <c r="T12" s="161">
        <f t="shared" si="6"/>
        <v>197.36</v>
      </c>
      <c r="U12" s="161"/>
      <c r="V12" s="161" t="s">
        <v>172</v>
      </c>
      <c r="W12" s="161" t="s">
        <v>173</v>
      </c>
      <c r="X12" s="150"/>
      <c r="Y12" s="150"/>
      <c r="Z12" s="150"/>
      <c r="AA12" s="150"/>
      <c r="AB12" s="150"/>
      <c r="AC12" s="150"/>
      <c r="AD12" s="150"/>
      <c r="AE12" s="150" t="s">
        <v>174</v>
      </c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</row>
    <row r="13" spans="1:58" outlineLevel="1" x14ac:dyDescent="0.2">
      <c r="A13" s="171">
        <v>5</v>
      </c>
      <c r="B13" s="172" t="s">
        <v>480</v>
      </c>
      <c r="C13" s="187" t="s">
        <v>596</v>
      </c>
      <c r="D13" s="173" t="s">
        <v>204</v>
      </c>
      <c r="E13" s="174">
        <v>836.25</v>
      </c>
      <c r="F13" s="175"/>
      <c r="G13" s="176">
        <f t="shared" si="0"/>
        <v>0</v>
      </c>
      <c r="H13" s="175"/>
      <c r="I13" s="176">
        <f t="shared" si="1"/>
        <v>0</v>
      </c>
      <c r="J13" s="175"/>
      <c r="K13" s="176">
        <f t="shared" si="2"/>
        <v>0</v>
      </c>
      <c r="L13" s="176">
        <v>21</v>
      </c>
      <c r="M13" s="176">
        <f t="shared" si="3"/>
        <v>0</v>
      </c>
      <c r="N13" s="174">
        <v>0</v>
      </c>
      <c r="O13" s="174">
        <f t="shared" si="4"/>
        <v>0</v>
      </c>
      <c r="P13" s="174">
        <v>0</v>
      </c>
      <c r="Q13" s="174">
        <f t="shared" si="5"/>
        <v>0</v>
      </c>
      <c r="R13" s="177" t="s">
        <v>171</v>
      </c>
      <c r="S13" s="161">
        <v>7.0000000000000007E-2</v>
      </c>
      <c r="T13" s="161">
        <f t="shared" si="6"/>
        <v>58.54</v>
      </c>
      <c r="U13" s="161"/>
      <c r="V13" s="161" t="s">
        <v>172</v>
      </c>
      <c r="W13" s="161" t="s">
        <v>173</v>
      </c>
      <c r="X13" s="150"/>
      <c r="Y13" s="150"/>
      <c r="Z13" s="150"/>
      <c r="AA13" s="150"/>
      <c r="AB13" s="150"/>
      <c r="AC13" s="150"/>
      <c r="AD13" s="150"/>
      <c r="AE13" s="150" t="s">
        <v>174</v>
      </c>
      <c r="AF13" s="150"/>
      <c r="AG13" s="150"/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</row>
    <row r="14" spans="1:58" outlineLevel="1" x14ac:dyDescent="0.2">
      <c r="A14" s="171">
        <v>6</v>
      </c>
      <c r="B14" s="172" t="s">
        <v>190</v>
      </c>
      <c r="C14" s="187" t="s">
        <v>606</v>
      </c>
      <c r="D14" s="173" t="s">
        <v>188</v>
      </c>
      <c r="E14" s="174">
        <v>360.07499999999999</v>
      </c>
      <c r="F14" s="175"/>
      <c r="G14" s="176">
        <f t="shared" si="0"/>
        <v>0</v>
      </c>
      <c r="H14" s="175"/>
      <c r="I14" s="176">
        <f t="shared" si="1"/>
        <v>0</v>
      </c>
      <c r="J14" s="175"/>
      <c r="K14" s="176">
        <f t="shared" si="2"/>
        <v>0</v>
      </c>
      <c r="L14" s="176">
        <v>21</v>
      </c>
      <c r="M14" s="176">
        <f t="shared" si="3"/>
        <v>0</v>
      </c>
      <c r="N14" s="174">
        <v>0</v>
      </c>
      <c r="O14" s="174">
        <f t="shared" si="4"/>
        <v>0</v>
      </c>
      <c r="P14" s="174">
        <v>0</v>
      </c>
      <c r="Q14" s="174">
        <f t="shared" si="5"/>
        <v>0</v>
      </c>
      <c r="R14" s="177" t="s">
        <v>171</v>
      </c>
      <c r="S14" s="161">
        <v>0.51900000000000002</v>
      </c>
      <c r="T14" s="161">
        <f t="shared" si="6"/>
        <v>186.88</v>
      </c>
      <c r="U14" s="161"/>
      <c r="V14" s="161" t="s">
        <v>172</v>
      </c>
      <c r="W14" s="161" t="s">
        <v>173</v>
      </c>
      <c r="X14" s="150"/>
      <c r="Y14" s="150"/>
      <c r="Z14" s="150"/>
      <c r="AA14" s="150"/>
      <c r="AB14" s="150"/>
      <c r="AC14" s="150"/>
      <c r="AD14" s="150"/>
      <c r="AE14" s="150" t="s">
        <v>174</v>
      </c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</row>
    <row r="15" spans="1:58" outlineLevel="1" x14ac:dyDescent="0.2">
      <c r="A15" s="171">
        <v>7</v>
      </c>
      <c r="B15" s="172" t="s">
        <v>194</v>
      </c>
      <c r="C15" s="187" t="s">
        <v>195</v>
      </c>
      <c r="D15" s="173" t="s">
        <v>188</v>
      </c>
      <c r="E15" s="174">
        <v>391.92</v>
      </c>
      <c r="F15" s="175"/>
      <c r="G15" s="176">
        <f t="shared" si="0"/>
        <v>0</v>
      </c>
      <c r="H15" s="175"/>
      <c r="I15" s="176">
        <f t="shared" si="1"/>
        <v>0</v>
      </c>
      <c r="J15" s="175"/>
      <c r="K15" s="176">
        <f t="shared" si="2"/>
        <v>0</v>
      </c>
      <c r="L15" s="176">
        <v>21</v>
      </c>
      <c r="M15" s="176">
        <f t="shared" si="3"/>
        <v>0</v>
      </c>
      <c r="N15" s="174">
        <v>0</v>
      </c>
      <c r="O15" s="174">
        <f t="shared" si="4"/>
        <v>0</v>
      </c>
      <c r="P15" s="174">
        <v>0</v>
      </c>
      <c r="Q15" s="174">
        <f t="shared" si="5"/>
        <v>0</v>
      </c>
      <c r="R15" s="177" t="s">
        <v>189</v>
      </c>
      <c r="S15" s="161">
        <v>1.0999999999999999E-2</v>
      </c>
      <c r="T15" s="161">
        <f t="shared" si="6"/>
        <v>4.3099999999999996</v>
      </c>
      <c r="U15" s="161"/>
      <c r="V15" s="161" t="s">
        <v>172</v>
      </c>
      <c r="W15" s="161" t="s">
        <v>173</v>
      </c>
      <c r="X15" s="150"/>
      <c r="Y15" s="150"/>
      <c r="Z15" s="150"/>
      <c r="AA15" s="150"/>
      <c r="AB15" s="150"/>
      <c r="AC15" s="150"/>
      <c r="AD15" s="150"/>
      <c r="AE15" s="150" t="s">
        <v>192</v>
      </c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</row>
    <row r="16" spans="1:58" outlineLevel="1" x14ac:dyDescent="0.2">
      <c r="A16" s="178">
        <v>8</v>
      </c>
      <c r="B16" s="179" t="s">
        <v>197</v>
      </c>
      <c r="C16" s="186" t="s">
        <v>607</v>
      </c>
      <c r="D16" s="180" t="s">
        <v>188</v>
      </c>
      <c r="E16" s="181">
        <v>195.96</v>
      </c>
      <c r="F16" s="182"/>
      <c r="G16" s="183">
        <f t="shared" si="0"/>
        <v>0</v>
      </c>
      <c r="H16" s="182"/>
      <c r="I16" s="183">
        <f t="shared" si="1"/>
        <v>0</v>
      </c>
      <c r="J16" s="182"/>
      <c r="K16" s="183">
        <f t="shared" si="2"/>
        <v>0</v>
      </c>
      <c r="L16" s="183">
        <v>21</v>
      </c>
      <c r="M16" s="183">
        <f t="shared" si="3"/>
        <v>0</v>
      </c>
      <c r="N16" s="181">
        <v>0</v>
      </c>
      <c r="O16" s="181">
        <f t="shared" si="4"/>
        <v>0</v>
      </c>
      <c r="P16" s="181">
        <v>0</v>
      </c>
      <c r="Q16" s="181">
        <f t="shared" si="5"/>
        <v>0</v>
      </c>
      <c r="R16" s="184" t="s">
        <v>189</v>
      </c>
      <c r="S16" s="161">
        <v>5.2999999999999999E-2</v>
      </c>
      <c r="T16" s="161">
        <f t="shared" si="6"/>
        <v>10.39</v>
      </c>
      <c r="U16" s="161"/>
      <c r="V16" s="161" t="s">
        <v>172</v>
      </c>
      <c r="W16" s="161" t="s">
        <v>173</v>
      </c>
      <c r="X16" s="150"/>
      <c r="Y16" s="150"/>
      <c r="Z16" s="150"/>
      <c r="AA16" s="150"/>
      <c r="AB16" s="150"/>
      <c r="AC16" s="150"/>
      <c r="AD16" s="150"/>
      <c r="AE16" s="150" t="s">
        <v>192</v>
      </c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</row>
    <row r="17" spans="1:58" outlineLevel="1" x14ac:dyDescent="0.2">
      <c r="A17" s="171">
        <v>9</v>
      </c>
      <c r="B17" s="172" t="s">
        <v>193</v>
      </c>
      <c r="C17" s="187" t="s">
        <v>559</v>
      </c>
      <c r="D17" s="173" t="s">
        <v>188</v>
      </c>
      <c r="E17" s="174">
        <v>171.91499999999999</v>
      </c>
      <c r="F17" s="175"/>
      <c r="G17" s="176">
        <f t="shared" si="0"/>
        <v>0</v>
      </c>
      <c r="H17" s="175"/>
      <c r="I17" s="176">
        <f t="shared" si="1"/>
        <v>0</v>
      </c>
      <c r="J17" s="175"/>
      <c r="K17" s="176">
        <f t="shared" si="2"/>
        <v>0</v>
      </c>
      <c r="L17" s="176">
        <v>21</v>
      </c>
      <c r="M17" s="176">
        <f t="shared" si="3"/>
        <v>0</v>
      </c>
      <c r="N17" s="174">
        <v>0</v>
      </c>
      <c r="O17" s="174">
        <f t="shared" si="4"/>
        <v>0</v>
      </c>
      <c r="P17" s="174">
        <v>0</v>
      </c>
      <c r="Q17" s="174">
        <f t="shared" si="5"/>
        <v>0</v>
      </c>
      <c r="R17" s="177" t="s">
        <v>171</v>
      </c>
      <c r="S17" s="161">
        <v>1.0999999999999999E-2</v>
      </c>
      <c r="T17" s="161">
        <f t="shared" si="6"/>
        <v>1.89</v>
      </c>
      <c r="U17" s="161"/>
      <c r="V17" s="161" t="s">
        <v>172</v>
      </c>
      <c r="W17" s="161" t="s">
        <v>173</v>
      </c>
      <c r="X17" s="150"/>
      <c r="Y17" s="150"/>
      <c r="Z17" s="150"/>
      <c r="AA17" s="150"/>
      <c r="AB17" s="150"/>
      <c r="AC17" s="150"/>
      <c r="AD17" s="150"/>
      <c r="AE17" s="150" t="s">
        <v>174</v>
      </c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</row>
    <row r="18" spans="1:58" outlineLevel="1" x14ac:dyDescent="0.2">
      <c r="A18" s="171">
        <v>10</v>
      </c>
      <c r="B18" s="172" t="s">
        <v>196</v>
      </c>
      <c r="C18" s="187" t="s">
        <v>560</v>
      </c>
      <c r="D18" s="173" t="s">
        <v>188</v>
      </c>
      <c r="E18" s="174">
        <v>5103.45</v>
      </c>
      <c r="F18" s="175"/>
      <c r="G18" s="176">
        <f t="shared" si="0"/>
        <v>0</v>
      </c>
      <c r="H18" s="175"/>
      <c r="I18" s="176">
        <f t="shared" si="1"/>
        <v>0</v>
      </c>
      <c r="J18" s="175"/>
      <c r="K18" s="176">
        <f t="shared" si="2"/>
        <v>0</v>
      </c>
      <c r="L18" s="176">
        <v>21</v>
      </c>
      <c r="M18" s="176">
        <f t="shared" si="3"/>
        <v>0</v>
      </c>
      <c r="N18" s="174">
        <v>0</v>
      </c>
      <c r="O18" s="174">
        <f t="shared" si="4"/>
        <v>0</v>
      </c>
      <c r="P18" s="174">
        <v>0</v>
      </c>
      <c r="Q18" s="174">
        <f t="shared" si="5"/>
        <v>0</v>
      </c>
      <c r="R18" s="177" t="s">
        <v>171</v>
      </c>
      <c r="S18" s="161">
        <v>0</v>
      </c>
      <c r="T18" s="161">
        <f t="shared" si="6"/>
        <v>0</v>
      </c>
      <c r="U18" s="161"/>
      <c r="V18" s="161" t="s">
        <v>172</v>
      </c>
      <c r="W18" s="161" t="s">
        <v>173</v>
      </c>
      <c r="X18" s="150"/>
      <c r="Y18" s="150"/>
      <c r="Z18" s="150"/>
      <c r="AA18" s="150"/>
      <c r="AB18" s="150"/>
      <c r="AC18" s="150"/>
      <c r="AD18" s="150"/>
      <c r="AE18" s="150" t="s">
        <v>174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</row>
    <row r="19" spans="1:58" outlineLevel="1" x14ac:dyDescent="0.2">
      <c r="A19" s="178">
        <v>11</v>
      </c>
      <c r="B19" s="179" t="s">
        <v>198</v>
      </c>
      <c r="C19" s="186" t="s">
        <v>562</v>
      </c>
      <c r="D19" s="180" t="s">
        <v>188</v>
      </c>
      <c r="E19" s="181">
        <v>195.96</v>
      </c>
      <c r="F19" s="182"/>
      <c r="G19" s="183">
        <f t="shared" si="0"/>
        <v>0</v>
      </c>
      <c r="H19" s="182"/>
      <c r="I19" s="183">
        <f t="shared" si="1"/>
        <v>0</v>
      </c>
      <c r="J19" s="182"/>
      <c r="K19" s="183">
        <f t="shared" si="2"/>
        <v>0</v>
      </c>
      <c r="L19" s="183">
        <v>21</v>
      </c>
      <c r="M19" s="183">
        <f t="shared" si="3"/>
        <v>0</v>
      </c>
      <c r="N19" s="181">
        <v>0</v>
      </c>
      <c r="O19" s="181">
        <f t="shared" si="4"/>
        <v>0</v>
      </c>
      <c r="P19" s="181">
        <v>0</v>
      </c>
      <c r="Q19" s="181">
        <f t="shared" si="5"/>
        <v>0</v>
      </c>
      <c r="R19" s="184" t="s">
        <v>171</v>
      </c>
      <c r="S19" s="161">
        <v>0</v>
      </c>
      <c r="T19" s="161">
        <f t="shared" si="6"/>
        <v>0</v>
      </c>
      <c r="U19" s="161"/>
      <c r="V19" s="161" t="s">
        <v>172</v>
      </c>
      <c r="W19" s="161" t="s">
        <v>173</v>
      </c>
      <c r="X19" s="150"/>
      <c r="Y19" s="150"/>
      <c r="Z19" s="150"/>
      <c r="AA19" s="150"/>
      <c r="AB19" s="150"/>
      <c r="AC19" s="150"/>
      <c r="AD19" s="150"/>
      <c r="AE19" s="150" t="s">
        <v>174</v>
      </c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</row>
    <row r="20" spans="1:58" outlineLevel="1" x14ac:dyDescent="0.2">
      <c r="A20" s="171">
        <v>12</v>
      </c>
      <c r="B20" s="172" t="s">
        <v>199</v>
      </c>
      <c r="C20" s="187" t="s">
        <v>563</v>
      </c>
      <c r="D20" s="173" t="s">
        <v>188</v>
      </c>
      <c r="E20" s="174">
        <v>195.96</v>
      </c>
      <c r="F20" s="175"/>
      <c r="G20" s="176">
        <f t="shared" si="0"/>
        <v>0</v>
      </c>
      <c r="H20" s="175"/>
      <c r="I20" s="176">
        <f t="shared" si="1"/>
        <v>0</v>
      </c>
      <c r="J20" s="175"/>
      <c r="K20" s="176">
        <f t="shared" si="2"/>
        <v>0</v>
      </c>
      <c r="L20" s="176">
        <v>21</v>
      </c>
      <c r="M20" s="176">
        <f t="shared" si="3"/>
        <v>0</v>
      </c>
      <c r="N20" s="174">
        <v>0</v>
      </c>
      <c r="O20" s="174">
        <f t="shared" si="4"/>
        <v>0</v>
      </c>
      <c r="P20" s="174">
        <v>0</v>
      </c>
      <c r="Q20" s="174">
        <f t="shared" si="5"/>
        <v>0</v>
      </c>
      <c r="R20" s="177" t="s">
        <v>171</v>
      </c>
      <c r="S20" s="161">
        <v>0.20200000000000001</v>
      </c>
      <c r="T20" s="161">
        <f t="shared" si="6"/>
        <v>39.58</v>
      </c>
      <c r="U20" s="161"/>
      <c r="V20" s="161" t="s">
        <v>172</v>
      </c>
      <c r="W20" s="161" t="s">
        <v>173</v>
      </c>
      <c r="X20" s="150"/>
      <c r="Y20" s="150"/>
      <c r="Z20" s="150"/>
      <c r="AA20" s="150"/>
      <c r="AB20" s="150"/>
      <c r="AC20" s="150"/>
      <c r="AD20" s="150"/>
      <c r="AE20" s="150" t="s">
        <v>174</v>
      </c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</row>
    <row r="21" spans="1:58" outlineLevel="1" x14ac:dyDescent="0.2">
      <c r="A21" s="171">
        <v>13</v>
      </c>
      <c r="B21" s="172" t="s">
        <v>482</v>
      </c>
      <c r="C21" s="187" t="s">
        <v>598</v>
      </c>
      <c r="D21" s="173" t="s">
        <v>188</v>
      </c>
      <c r="E21" s="174">
        <v>146.24</v>
      </c>
      <c r="F21" s="175"/>
      <c r="G21" s="176">
        <f t="shared" si="0"/>
        <v>0</v>
      </c>
      <c r="H21" s="175"/>
      <c r="I21" s="176">
        <f t="shared" si="1"/>
        <v>0</v>
      </c>
      <c r="J21" s="175"/>
      <c r="K21" s="176">
        <f t="shared" si="2"/>
        <v>0</v>
      </c>
      <c r="L21" s="176">
        <v>21</v>
      </c>
      <c r="M21" s="176">
        <f t="shared" si="3"/>
        <v>0</v>
      </c>
      <c r="N21" s="174">
        <v>1.7</v>
      </c>
      <c r="O21" s="174">
        <f t="shared" si="4"/>
        <v>248.61</v>
      </c>
      <c r="P21" s="174">
        <v>0</v>
      </c>
      <c r="Q21" s="174">
        <f t="shared" si="5"/>
        <v>0</v>
      </c>
      <c r="R21" s="177" t="s">
        <v>171</v>
      </c>
      <c r="S21" s="161">
        <v>1.587</v>
      </c>
      <c r="T21" s="161">
        <f t="shared" si="6"/>
        <v>232.08</v>
      </c>
      <c r="U21" s="161"/>
      <c r="V21" s="161" t="s">
        <v>172</v>
      </c>
      <c r="W21" s="161" t="s">
        <v>173</v>
      </c>
      <c r="X21" s="150"/>
      <c r="Y21" s="150"/>
      <c r="Z21" s="150"/>
      <c r="AA21" s="150"/>
      <c r="AB21" s="150"/>
      <c r="AC21" s="150"/>
      <c r="AD21" s="150"/>
      <c r="AE21" s="150" t="s">
        <v>174</v>
      </c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</row>
    <row r="22" spans="1:58" outlineLevel="1" x14ac:dyDescent="0.2">
      <c r="A22" s="171">
        <v>14</v>
      </c>
      <c r="B22" s="172" t="s">
        <v>483</v>
      </c>
      <c r="C22" s="187" t="s">
        <v>599</v>
      </c>
      <c r="D22" s="173" t="s">
        <v>204</v>
      </c>
      <c r="E22" s="174">
        <v>53.25</v>
      </c>
      <c r="F22" s="175"/>
      <c r="G22" s="176">
        <f t="shared" si="0"/>
        <v>0</v>
      </c>
      <c r="H22" s="175"/>
      <c r="I22" s="176">
        <f t="shared" si="1"/>
        <v>0</v>
      </c>
      <c r="J22" s="175"/>
      <c r="K22" s="176">
        <f t="shared" si="2"/>
        <v>0</v>
      </c>
      <c r="L22" s="176">
        <v>21</v>
      </c>
      <c r="M22" s="176">
        <f t="shared" si="3"/>
        <v>0</v>
      </c>
      <c r="N22" s="174">
        <v>0</v>
      </c>
      <c r="O22" s="174">
        <f t="shared" si="4"/>
        <v>0</v>
      </c>
      <c r="P22" s="174">
        <v>0</v>
      </c>
      <c r="Q22" s="174">
        <f t="shared" si="5"/>
        <v>0</v>
      </c>
      <c r="R22" s="177" t="s">
        <v>171</v>
      </c>
      <c r="S22" s="161">
        <v>0.254</v>
      </c>
      <c r="T22" s="161">
        <f t="shared" si="6"/>
        <v>13.53</v>
      </c>
      <c r="U22" s="161"/>
      <c r="V22" s="161" t="s">
        <v>172</v>
      </c>
      <c r="W22" s="161" t="s">
        <v>173</v>
      </c>
      <c r="X22" s="150"/>
      <c r="Y22" s="150"/>
      <c r="Z22" s="150"/>
      <c r="AA22" s="150"/>
      <c r="AB22" s="150"/>
      <c r="AC22" s="150"/>
      <c r="AD22" s="150"/>
      <c r="AE22" s="150" t="s">
        <v>174</v>
      </c>
      <c r="AF22" s="150"/>
      <c r="AG22" s="150"/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</row>
    <row r="23" spans="1:58" outlineLevel="1" x14ac:dyDescent="0.2">
      <c r="A23" s="178">
        <v>15</v>
      </c>
      <c r="B23" s="179" t="s">
        <v>200</v>
      </c>
      <c r="C23" s="186" t="s">
        <v>201</v>
      </c>
      <c r="D23" s="180" t="s">
        <v>188</v>
      </c>
      <c r="E23" s="181">
        <v>171.91499999999999</v>
      </c>
      <c r="F23" s="182"/>
      <c r="G23" s="183">
        <f t="shared" si="0"/>
        <v>0</v>
      </c>
      <c r="H23" s="182"/>
      <c r="I23" s="183">
        <f t="shared" si="1"/>
        <v>0</v>
      </c>
      <c r="J23" s="182"/>
      <c r="K23" s="183">
        <f t="shared" si="2"/>
        <v>0</v>
      </c>
      <c r="L23" s="183">
        <v>21</v>
      </c>
      <c r="M23" s="183">
        <f t="shared" si="3"/>
        <v>0</v>
      </c>
      <c r="N23" s="181">
        <v>0</v>
      </c>
      <c r="O23" s="181">
        <f t="shared" si="4"/>
        <v>0</v>
      </c>
      <c r="P23" s="181">
        <v>0</v>
      </c>
      <c r="Q23" s="181">
        <f t="shared" si="5"/>
        <v>0</v>
      </c>
      <c r="R23" s="184" t="s">
        <v>171</v>
      </c>
      <c r="S23" s="161">
        <v>0</v>
      </c>
      <c r="T23" s="161">
        <f t="shared" si="6"/>
        <v>0</v>
      </c>
      <c r="U23" s="161"/>
      <c r="V23" s="161" t="s">
        <v>172</v>
      </c>
      <c r="W23" s="161" t="s">
        <v>173</v>
      </c>
      <c r="X23" s="150"/>
      <c r="Y23" s="150"/>
      <c r="Z23" s="150"/>
      <c r="AA23" s="150"/>
      <c r="AB23" s="150"/>
      <c r="AC23" s="150"/>
      <c r="AD23" s="150"/>
      <c r="AE23" s="150" t="s">
        <v>174</v>
      </c>
      <c r="AF23" s="150"/>
      <c r="AG23" s="150"/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</row>
    <row r="24" spans="1:58" ht="22.5" outlineLevel="1" x14ac:dyDescent="0.2">
      <c r="A24" s="178">
        <v>16</v>
      </c>
      <c r="B24" s="179" t="s">
        <v>484</v>
      </c>
      <c r="C24" s="186" t="s">
        <v>485</v>
      </c>
      <c r="D24" s="180" t="s">
        <v>204</v>
      </c>
      <c r="E24" s="181">
        <v>53.25</v>
      </c>
      <c r="F24" s="182"/>
      <c r="G24" s="183">
        <f t="shared" si="0"/>
        <v>0</v>
      </c>
      <c r="H24" s="182"/>
      <c r="I24" s="183">
        <f t="shared" si="1"/>
        <v>0</v>
      </c>
      <c r="J24" s="182"/>
      <c r="K24" s="183">
        <f t="shared" si="2"/>
        <v>0</v>
      </c>
      <c r="L24" s="183">
        <v>21</v>
      </c>
      <c r="M24" s="183">
        <f t="shared" si="3"/>
        <v>0</v>
      </c>
      <c r="N24" s="181">
        <v>3.0000000000000001E-5</v>
      </c>
      <c r="O24" s="181">
        <f t="shared" si="4"/>
        <v>0</v>
      </c>
      <c r="P24" s="181">
        <v>0</v>
      </c>
      <c r="Q24" s="181">
        <f t="shared" si="5"/>
        <v>0</v>
      </c>
      <c r="R24" s="184" t="s">
        <v>171</v>
      </c>
      <c r="S24" s="161">
        <v>0.06</v>
      </c>
      <c r="T24" s="161">
        <f t="shared" si="6"/>
        <v>3.2</v>
      </c>
      <c r="U24" s="161"/>
      <c r="V24" s="161" t="s">
        <v>212</v>
      </c>
      <c r="W24" s="161" t="s">
        <v>173</v>
      </c>
      <c r="X24" s="150"/>
      <c r="Y24" s="150"/>
      <c r="Z24" s="150"/>
      <c r="AA24" s="150"/>
      <c r="AB24" s="150"/>
      <c r="AC24" s="150"/>
      <c r="AD24" s="150"/>
      <c r="AE24" s="150" t="s">
        <v>213</v>
      </c>
      <c r="AF24" s="150"/>
      <c r="AG24" s="150"/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</row>
    <row r="25" spans="1:58" x14ac:dyDescent="0.2">
      <c r="A25" s="164" t="s">
        <v>166</v>
      </c>
      <c r="B25" s="165" t="s">
        <v>101</v>
      </c>
      <c r="C25" s="185" t="s">
        <v>102</v>
      </c>
      <c r="D25" s="166"/>
      <c r="E25" s="167"/>
      <c r="F25" s="168"/>
      <c r="G25" s="168">
        <f>SUMIF(AE26:AE34,"&lt;&gt;NOR",G26:G34)</f>
        <v>0</v>
      </c>
      <c r="H25" s="168"/>
      <c r="I25" s="168">
        <f>SUM(I26:I34)</f>
        <v>0</v>
      </c>
      <c r="J25" s="168"/>
      <c r="K25" s="168">
        <f>SUM(K26:K34)</f>
        <v>0</v>
      </c>
      <c r="L25" s="168"/>
      <c r="M25" s="168">
        <f>SUM(M26:M34)</f>
        <v>0</v>
      </c>
      <c r="N25" s="167"/>
      <c r="O25" s="167">
        <f>SUM(O26:O34)</f>
        <v>102.09</v>
      </c>
      <c r="P25" s="167"/>
      <c r="Q25" s="167">
        <f>SUM(Q26:Q34)</f>
        <v>97.679999999999993</v>
      </c>
      <c r="R25" s="169"/>
      <c r="S25" s="163"/>
      <c r="T25" s="163">
        <f>SUM(T26:T34)</f>
        <v>14.66</v>
      </c>
      <c r="U25" s="163"/>
      <c r="V25" s="163"/>
      <c r="W25" s="163"/>
      <c r="AE25" t="s">
        <v>167</v>
      </c>
    </row>
    <row r="26" spans="1:58" ht="22.5" outlineLevel="1" x14ac:dyDescent="0.2">
      <c r="A26" s="178">
        <v>17</v>
      </c>
      <c r="B26" s="179" t="s">
        <v>525</v>
      </c>
      <c r="C26" s="186" t="s">
        <v>609</v>
      </c>
      <c r="D26" s="180" t="s">
        <v>204</v>
      </c>
      <c r="E26" s="181">
        <v>88.8</v>
      </c>
      <c r="F26" s="182"/>
      <c r="G26" s="183">
        <f t="shared" ref="G26:G34" si="7">ROUND(E26*F26,2)</f>
        <v>0</v>
      </c>
      <c r="H26" s="182"/>
      <c r="I26" s="183">
        <f t="shared" ref="I26:I34" si="8">ROUND(E26*H26,2)</f>
        <v>0</v>
      </c>
      <c r="J26" s="182"/>
      <c r="K26" s="183">
        <f t="shared" ref="K26:K34" si="9">ROUND(E26*J26,2)</f>
        <v>0</v>
      </c>
      <c r="L26" s="183">
        <v>21</v>
      </c>
      <c r="M26" s="183">
        <f t="shared" ref="M26:M34" si="10">G26*(1+L26/100)</f>
        <v>0</v>
      </c>
      <c r="N26" s="181">
        <v>0</v>
      </c>
      <c r="O26" s="181">
        <f t="shared" ref="O26:O34" si="11">ROUND(E26*N26,2)</f>
        <v>0</v>
      </c>
      <c r="P26" s="181">
        <v>0.99</v>
      </c>
      <c r="Q26" s="181">
        <f t="shared" ref="Q26:Q34" si="12">ROUND(E26*P26,2)</f>
        <v>87.91</v>
      </c>
      <c r="R26" s="184" t="s">
        <v>189</v>
      </c>
      <c r="S26" s="161">
        <v>0.16309999999999999</v>
      </c>
      <c r="T26" s="161">
        <f t="shared" ref="T26:T34" si="13">ROUND(E26*S26,2)</f>
        <v>14.48</v>
      </c>
      <c r="U26" s="161"/>
      <c r="V26" s="161" t="s">
        <v>172</v>
      </c>
      <c r="W26" s="161" t="s">
        <v>173</v>
      </c>
      <c r="X26" s="150"/>
      <c r="Y26" s="150"/>
      <c r="Z26" s="150"/>
      <c r="AA26" s="150"/>
      <c r="AB26" s="150"/>
      <c r="AC26" s="150"/>
      <c r="AD26" s="150"/>
      <c r="AE26" s="150" t="s">
        <v>174</v>
      </c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</row>
    <row r="27" spans="1:58" outlineLevel="1" x14ac:dyDescent="0.2">
      <c r="A27" s="178">
        <v>18</v>
      </c>
      <c r="B27" s="179" t="s">
        <v>488</v>
      </c>
      <c r="C27" s="186" t="s">
        <v>489</v>
      </c>
      <c r="D27" s="180" t="s">
        <v>204</v>
      </c>
      <c r="E27" s="181">
        <v>88.8</v>
      </c>
      <c r="F27" s="182"/>
      <c r="G27" s="183">
        <f t="shared" si="7"/>
        <v>0</v>
      </c>
      <c r="H27" s="182"/>
      <c r="I27" s="183">
        <f t="shared" si="8"/>
        <v>0</v>
      </c>
      <c r="J27" s="182"/>
      <c r="K27" s="183">
        <f t="shared" si="9"/>
        <v>0</v>
      </c>
      <c r="L27" s="183">
        <v>21</v>
      </c>
      <c r="M27" s="183">
        <f t="shared" si="10"/>
        <v>0</v>
      </c>
      <c r="N27" s="181">
        <v>0</v>
      </c>
      <c r="O27" s="181">
        <f t="shared" si="11"/>
        <v>0</v>
      </c>
      <c r="P27" s="181">
        <v>0.11</v>
      </c>
      <c r="Q27" s="181">
        <f t="shared" si="12"/>
        <v>9.77</v>
      </c>
      <c r="R27" s="184" t="s">
        <v>171</v>
      </c>
      <c r="S27" s="161">
        <v>0</v>
      </c>
      <c r="T27" s="161">
        <f t="shared" si="13"/>
        <v>0</v>
      </c>
      <c r="U27" s="161"/>
      <c r="V27" s="161" t="s">
        <v>172</v>
      </c>
      <c r="W27" s="161" t="s">
        <v>173</v>
      </c>
      <c r="X27" s="150"/>
      <c r="Y27" s="150"/>
      <c r="Z27" s="150"/>
      <c r="AA27" s="150"/>
      <c r="AB27" s="150"/>
      <c r="AC27" s="150"/>
      <c r="AD27" s="150"/>
      <c r="AE27" s="150" t="s">
        <v>174</v>
      </c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</row>
    <row r="28" spans="1:58" outlineLevel="1" x14ac:dyDescent="0.2">
      <c r="A28" s="178">
        <v>19</v>
      </c>
      <c r="B28" s="179" t="s">
        <v>492</v>
      </c>
      <c r="C28" s="186" t="s">
        <v>493</v>
      </c>
      <c r="D28" s="180" t="s">
        <v>204</v>
      </c>
      <c r="E28" s="181">
        <v>88.8</v>
      </c>
      <c r="F28" s="182"/>
      <c r="G28" s="183">
        <f t="shared" si="7"/>
        <v>0</v>
      </c>
      <c r="H28" s="182"/>
      <c r="I28" s="183">
        <f t="shared" si="8"/>
        <v>0</v>
      </c>
      <c r="J28" s="182"/>
      <c r="K28" s="183">
        <f t="shared" si="9"/>
        <v>0</v>
      </c>
      <c r="L28" s="183">
        <v>21</v>
      </c>
      <c r="M28" s="183">
        <f t="shared" si="10"/>
        <v>0</v>
      </c>
      <c r="N28" s="181">
        <v>0.27994000000000002</v>
      </c>
      <c r="O28" s="181">
        <f t="shared" si="11"/>
        <v>24.86</v>
      </c>
      <c r="P28" s="181">
        <v>0</v>
      </c>
      <c r="Q28" s="181">
        <f t="shared" si="12"/>
        <v>0</v>
      </c>
      <c r="R28" s="184" t="s">
        <v>171</v>
      </c>
      <c r="S28" s="161">
        <v>0</v>
      </c>
      <c r="T28" s="161">
        <f t="shared" si="13"/>
        <v>0</v>
      </c>
      <c r="U28" s="161"/>
      <c r="V28" s="161" t="s">
        <v>172</v>
      </c>
      <c r="W28" s="161" t="s">
        <v>173</v>
      </c>
      <c r="X28" s="150"/>
      <c r="Y28" s="150"/>
      <c r="Z28" s="150"/>
      <c r="AA28" s="150"/>
      <c r="AB28" s="150"/>
      <c r="AC28" s="150"/>
      <c r="AD28" s="150"/>
      <c r="AE28" s="150" t="s">
        <v>174</v>
      </c>
      <c r="AF28" s="150"/>
      <c r="AG28" s="150"/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</row>
    <row r="29" spans="1:58" outlineLevel="1" x14ac:dyDescent="0.2">
      <c r="A29" s="178">
        <v>20</v>
      </c>
      <c r="B29" s="179" t="s">
        <v>494</v>
      </c>
      <c r="C29" s="186" t="s">
        <v>495</v>
      </c>
      <c r="D29" s="180" t="s">
        <v>204</v>
      </c>
      <c r="E29" s="181">
        <v>88.8</v>
      </c>
      <c r="F29" s="182"/>
      <c r="G29" s="183">
        <f t="shared" si="7"/>
        <v>0</v>
      </c>
      <c r="H29" s="182"/>
      <c r="I29" s="183">
        <f t="shared" si="8"/>
        <v>0</v>
      </c>
      <c r="J29" s="182"/>
      <c r="K29" s="183">
        <f t="shared" si="9"/>
        <v>0</v>
      </c>
      <c r="L29" s="183">
        <v>21</v>
      </c>
      <c r="M29" s="183">
        <f t="shared" si="10"/>
        <v>0</v>
      </c>
      <c r="N29" s="181">
        <v>0.60104000000000002</v>
      </c>
      <c r="O29" s="181">
        <f t="shared" si="11"/>
        <v>53.37</v>
      </c>
      <c r="P29" s="181">
        <v>0</v>
      </c>
      <c r="Q29" s="181">
        <f t="shared" si="12"/>
        <v>0</v>
      </c>
      <c r="R29" s="184" t="s">
        <v>171</v>
      </c>
      <c r="S29" s="161">
        <v>0</v>
      </c>
      <c r="T29" s="161">
        <f t="shared" si="13"/>
        <v>0</v>
      </c>
      <c r="U29" s="161"/>
      <c r="V29" s="161" t="s">
        <v>172</v>
      </c>
      <c r="W29" s="161" t="s">
        <v>173</v>
      </c>
      <c r="X29" s="150"/>
      <c r="Y29" s="150"/>
      <c r="Z29" s="150"/>
      <c r="AA29" s="150"/>
      <c r="AB29" s="150"/>
      <c r="AC29" s="150"/>
      <c r="AD29" s="150"/>
      <c r="AE29" s="150" t="s">
        <v>174</v>
      </c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</row>
    <row r="30" spans="1:58" outlineLevel="1" x14ac:dyDescent="0.2">
      <c r="A30" s="178">
        <v>21</v>
      </c>
      <c r="B30" s="179" t="s">
        <v>496</v>
      </c>
      <c r="C30" s="186" t="s">
        <v>497</v>
      </c>
      <c r="D30" s="180" t="s">
        <v>204</v>
      </c>
      <c r="E30" s="181">
        <v>88.8</v>
      </c>
      <c r="F30" s="182"/>
      <c r="G30" s="183">
        <f t="shared" si="7"/>
        <v>0</v>
      </c>
      <c r="H30" s="182"/>
      <c r="I30" s="183">
        <f t="shared" si="8"/>
        <v>0</v>
      </c>
      <c r="J30" s="182"/>
      <c r="K30" s="183">
        <f t="shared" si="9"/>
        <v>0</v>
      </c>
      <c r="L30" s="183">
        <v>21</v>
      </c>
      <c r="M30" s="183">
        <f t="shared" si="10"/>
        <v>0</v>
      </c>
      <c r="N30" s="181">
        <v>0.13188</v>
      </c>
      <c r="O30" s="181">
        <f t="shared" si="11"/>
        <v>11.71</v>
      </c>
      <c r="P30" s="181">
        <v>0</v>
      </c>
      <c r="Q30" s="181">
        <f t="shared" si="12"/>
        <v>0</v>
      </c>
      <c r="R30" s="184" t="s">
        <v>171</v>
      </c>
      <c r="S30" s="161">
        <v>0</v>
      </c>
      <c r="T30" s="161">
        <f t="shared" si="13"/>
        <v>0</v>
      </c>
      <c r="U30" s="161"/>
      <c r="V30" s="161" t="s">
        <v>172</v>
      </c>
      <c r="W30" s="161" t="s">
        <v>173</v>
      </c>
      <c r="X30" s="150"/>
      <c r="Y30" s="150"/>
      <c r="Z30" s="150"/>
      <c r="AA30" s="150"/>
      <c r="AB30" s="150"/>
      <c r="AC30" s="150"/>
      <c r="AD30" s="150"/>
      <c r="AE30" s="150" t="s">
        <v>174</v>
      </c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</row>
    <row r="31" spans="1:58" outlineLevel="1" x14ac:dyDescent="0.2">
      <c r="A31" s="178">
        <v>22</v>
      </c>
      <c r="B31" s="179" t="s">
        <v>498</v>
      </c>
      <c r="C31" s="186" t="s">
        <v>499</v>
      </c>
      <c r="D31" s="180" t="s">
        <v>204</v>
      </c>
      <c r="E31" s="181">
        <v>88.8</v>
      </c>
      <c r="F31" s="182"/>
      <c r="G31" s="183">
        <f t="shared" si="7"/>
        <v>0</v>
      </c>
      <c r="H31" s="182"/>
      <c r="I31" s="183">
        <f t="shared" si="8"/>
        <v>0</v>
      </c>
      <c r="J31" s="182"/>
      <c r="K31" s="183">
        <f t="shared" si="9"/>
        <v>0</v>
      </c>
      <c r="L31" s="183">
        <v>21</v>
      </c>
      <c r="M31" s="183">
        <f t="shared" si="10"/>
        <v>0</v>
      </c>
      <c r="N31" s="181">
        <v>7.0200000000000002E-3</v>
      </c>
      <c r="O31" s="181">
        <f t="shared" si="11"/>
        <v>0.62</v>
      </c>
      <c r="P31" s="181">
        <v>0</v>
      </c>
      <c r="Q31" s="181">
        <f t="shared" si="12"/>
        <v>0</v>
      </c>
      <c r="R31" s="184" t="s">
        <v>171</v>
      </c>
      <c r="S31" s="161">
        <v>0</v>
      </c>
      <c r="T31" s="161">
        <f t="shared" si="13"/>
        <v>0</v>
      </c>
      <c r="U31" s="161"/>
      <c r="V31" s="161" t="s">
        <v>172</v>
      </c>
      <c r="W31" s="161" t="s">
        <v>173</v>
      </c>
      <c r="X31" s="150"/>
      <c r="Y31" s="150"/>
      <c r="Z31" s="150"/>
      <c r="AA31" s="150"/>
      <c r="AB31" s="150"/>
      <c r="AC31" s="150"/>
      <c r="AD31" s="150"/>
      <c r="AE31" s="150" t="s">
        <v>174</v>
      </c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</row>
    <row r="32" spans="1:58" outlineLevel="1" x14ac:dyDescent="0.2">
      <c r="A32" s="171">
        <v>23</v>
      </c>
      <c r="B32" s="172" t="s">
        <v>500</v>
      </c>
      <c r="C32" s="187" t="s">
        <v>600</v>
      </c>
      <c r="D32" s="173" t="s">
        <v>204</v>
      </c>
      <c r="E32" s="174">
        <v>88.8</v>
      </c>
      <c r="F32" s="175"/>
      <c r="G32" s="176">
        <f t="shared" si="7"/>
        <v>0</v>
      </c>
      <c r="H32" s="175"/>
      <c r="I32" s="176">
        <f t="shared" si="8"/>
        <v>0</v>
      </c>
      <c r="J32" s="175"/>
      <c r="K32" s="176">
        <f t="shared" si="9"/>
        <v>0</v>
      </c>
      <c r="L32" s="176">
        <v>21</v>
      </c>
      <c r="M32" s="176">
        <f t="shared" si="10"/>
        <v>0</v>
      </c>
      <c r="N32" s="174">
        <v>2.0000000000000001E-4</v>
      </c>
      <c r="O32" s="174">
        <f t="shared" si="11"/>
        <v>0.02</v>
      </c>
      <c r="P32" s="174">
        <v>0</v>
      </c>
      <c r="Q32" s="174">
        <f t="shared" si="12"/>
        <v>0</v>
      </c>
      <c r="R32" s="177" t="s">
        <v>171</v>
      </c>
      <c r="S32" s="161">
        <v>2E-3</v>
      </c>
      <c r="T32" s="161">
        <f t="shared" si="13"/>
        <v>0.18</v>
      </c>
      <c r="U32" s="161"/>
      <c r="V32" s="161" t="s">
        <v>172</v>
      </c>
      <c r="W32" s="161" t="s">
        <v>173</v>
      </c>
      <c r="X32" s="150"/>
      <c r="Y32" s="150"/>
      <c r="Z32" s="150"/>
      <c r="AA32" s="150"/>
      <c r="AB32" s="150"/>
      <c r="AC32" s="150"/>
      <c r="AD32" s="150"/>
      <c r="AE32" s="150" t="s">
        <v>174</v>
      </c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</row>
    <row r="33" spans="1:58" outlineLevel="1" x14ac:dyDescent="0.2">
      <c r="A33" s="178">
        <v>24</v>
      </c>
      <c r="B33" s="179" t="s">
        <v>501</v>
      </c>
      <c r="C33" s="186" t="s">
        <v>502</v>
      </c>
      <c r="D33" s="180" t="s">
        <v>204</v>
      </c>
      <c r="E33" s="181">
        <v>88.8</v>
      </c>
      <c r="F33" s="182"/>
      <c r="G33" s="183">
        <f t="shared" si="7"/>
        <v>0</v>
      </c>
      <c r="H33" s="182"/>
      <c r="I33" s="183">
        <f t="shared" si="8"/>
        <v>0</v>
      </c>
      <c r="J33" s="182"/>
      <c r="K33" s="183">
        <f t="shared" si="9"/>
        <v>0</v>
      </c>
      <c r="L33" s="183">
        <v>21</v>
      </c>
      <c r="M33" s="183">
        <f t="shared" si="10"/>
        <v>0</v>
      </c>
      <c r="N33" s="181">
        <v>0.12966</v>
      </c>
      <c r="O33" s="181">
        <f t="shared" si="11"/>
        <v>11.51</v>
      </c>
      <c r="P33" s="181">
        <v>0</v>
      </c>
      <c r="Q33" s="181">
        <f t="shared" si="12"/>
        <v>0</v>
      </c>
      <c r="R33" s="184" t="s">
        <v>171</v>
      </c>
      <c r="S33" s="161">
        <v>0</v>
      </c>
      <c r="T33" s="161">
        <f t="shared" si="13"/>
        <v>0</v>
      </c>
      <c r="U33" s="161"/>
      <c r="V33" s="161" t="s">
        <v>172</v>
      </c>
      <c r="W33" s="161" t="s">
        <v>173</v>
      </c>
      <c r="X33" s="150"/>
      <c r="Y33" s="150"/>
      <c r="Z33" s="150"/>
      <c r="AA33" s="150"/>
      <c r="AB33" s="150"/>
      <c r="AC33" s="150"/>
      <c r="AD33" s="150"/>
      <c r="AE33" s="150" t="s">
        <v>174</v>
      </c>
      <c r="AF33" s="150"/>
      <c r="AG33" s="150"/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</row>
    <row r="34" spans="1:58" outlineLevel="1" x14ac:dyDescent="0.2">
      <c r="A34" s="178">
        <v>25</v>
      </c>
      <c r="B34" s="179" t="s">
        <v>503</v>
      </c>
      <c r="C34" s="186" t="s">
        <v>504</v>
      </c>
      <c r="D34" s="180" t="s">
        <v>216</v>
      </c>
      <c r="E34" s="181">
        <v>200</v>
      </c>
      <c r="F34" s="182"/>
      <c r="G34" s="183">
        <f t="shared" si="7"/>
        <v>0</v>
      </c>
      <c r="H34" s="182"/>
      <c r="I34" s="183">
        <f t="shared" si="8"/>
        <v>0</v>
      </c>
      <c r="J34" s="182"/>
      <c r="K34" s="183">
        <f t="shared" si="9"/>
        <v>0</v>
      </c>
      <c r="L34" s="183">
        <v>21</v>
      </c>
      <c r="M34" s="183">
        <f t="shared" si="10"/>
        <v>0</v>
      </c>
      <c r="N34" s="181">
        <v>0</v>
      </c>
      <c r="O34" s="181">
        <f t="shared" si="11"/>
        <v>0</v>
      </c>
      <c r="P34" s="181">
        <v>0</v>
      </c>
      <c r="Q34" s="181">
        <f t="shared" si="12"/>
        <v>0</v>
      </c>
      <c r="R34" s="184" t="s">
        <v>171</v>
      </c>
      <c r="S34" s="161">
        <v>0</v>
      </c>
      <c r="T34" s="161">
        <f t="shared" si="13"/>
        <v>0</v>
      </c>
      <c r="U34" s="161"/>
      <c r="V34" s="161" t="s">
        <v>172</v>
      </c>
      <c r="W34" s="161" t="s">
        <v>173</v>
      </c>
      <c r="X34" s="150"/>
      <c r="Y34" s="150"/>
      <c r="Z34" s="150"/>
      <c r="AA34" s="150"/>
      <c r="AB34" s="150"/>
      <c r="AC34" s="150"/>
      <c r="AD34" s="150"/>
      <c r="AE34" s="150" t="s">
        <v>174</v>
      </c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</row>
    <row r="35" spans="1:58" x14ac:dyDescent="0.2">
      <c r="A35" s="164" t="s">
        <v>166</v>
      </c>
      <c r="B35" s="165" t="s">
        <v>106</v>
      </c>
      <c r="C35" s="185" t="s">
        <v>107</v>
      </c>
      <c r="D35" s="166"/>
      <c r="E35" s="167"/>
      <c r="F35" s="168"/>
      <c r="G35" s="168">
        <f>SUMIF(AE36:AE52,"&lt;&gt;NOR",G36:G52)</f>
        <v>0</v>
      </c>
      <c r="H35" s="168"/>
      <c r="I35" s="168">
        <f>SUM(I36:I52)</f>
        <v>0</v>
      </c>
      <c r="J35" s="168"/>
      <c r="K35" s="168">
        <f>SUM(K36:K52)</f>
        <v>0</v>
      </c>
      <c r="L35" s="168"/>
      <c r="M35" s="168">
        <f>SUM(M36:M52)</f>
        <v>0</v>
      </c>
      <c r="N35" s="167"/>
      <c r="O35" s="167">
        <f>SUM(O36:O52)</f>
        <v>39.830000000000005</v>
      </c>
      <c r="P35" s="167"/>
      <c r="Q35" s="167">
        <f>SUM(Q36:Q52)</f>
        <v>0</v>
      </c>
      <c r="R35" s="169"/>
      <c r="S35" s="163"/>
      <c r="T35" s="163">
        <f>SUM(T36:T52)</f>
        <v>29.359999999999996</v>
      </c>
      <c r="U35" s="163"/>
      <c r="V35" s="163"/>
      <c r="W35" s="163"/>
      <c r="AE35" t="s">
        <v>167</v>
      </c>
    </row>
    <row r="36" spans="1:58" outlineLevel="1" x14ac:dyDescent="0.2">
      <c r="A36" s="178">
        <v>26</v>
      </c>
      <c r="B36" s="179" t="s">
        <v>214</v>
      </c>
      <c r="C36" s="186" t="s">
        <v>215</v>
      </c>
      <c r="D36" s="180" t="s">
        <v>216</v>
      </c>
      <c r="E36" s="181">
        <v>160.75</v>
      </c>
      <c r="F36" s="182"/>
      <c r="G36" s="183">
        <f t="shared" ref="G36:G52" si="14">ROUND(E36*F36,2)</f>
        <v>0</v>
      </c>
      <c r="H36" s="182"/>
      <c r="I36" s="183">
        <f t="shared" ref="I36:I52" si="15">ROUND(E36*H36,2)</f>
        <v>0</v>
      </c>
      <c r="J36" s="182"/>
      <c r="K36" s="183">
        <f t="shared" ref="K36:K52" si="16">ROUND(E36*J36,2)</f>
        <v>0</v>
      </c>
      <c r="L36" s="183">
        <v>21</v>
      </c>
      <c r="M36" s="183">
        <f t="shared" ref="M36:M52" si="17">G36*(1+L36/100)</f>
        <v>0</v>
      </c>
      <c r="N36" s="181">
        <v>1.0500000000000001E-2</v>
      </c>
      <c r="O36" s="181">
        <f t="shared" ref="O36:O52" si="18">ROUND(E36*N36,2)</f>
        <v>1.69</v>
      </c>
      <c r="P36" s="181">
        <v>0</v>
      </c>
      <c r="Q36" s="181">
        <f t="shared" ref="Q36:Q52" si="19">ROUND(E36*P36,2)</f>
        <v>0</v>
      </c>
      <c r="R36" s="184" t="s">
        <v>171</v>
      </c>
      <c r="S36" s="161">
        <v>0</v>
      </c>
      <c r="T36" s="161">
        <f t="shared" ref="T36:T52" si="20">ROUND(E36*S36,2)</f>
        <v>0</v>
      </c>
      <c r="U36" s="161"/>
      <c r="V36" s="161" t="s">
        <v>172</v>
      </c>
      <c r="W36" s="161" t="s">
        <v>173</v>
      </c>
      <c r="X36" s="150"/>
      <c r="Y36" s="150"/>
      <c r="Z36" s="150"/>
      <c r="AA36" s="150"/>
      <c r="AB36" s="150"/>
      <c r="AC36" s="150"/>
      <c r="AD36" s="150"/>
      <c r="AE36" s="150" t="s">
        <v>174</v>
      </c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</row>
    <row r="37" spans="1:58" outlineLevel="1" x14ac:dyDescent="0.2">
      <c r="A37" s="171">
        <v>27</v>
      </c>
      <c r="B37" s="172" t="s">
        <v>526</v>
      </c>
      <c r="C37" s="187" t="s">
        <v>610</v>
      </c>
      <c r="D37" s="173" t="s">
        <v>188</v>
      </c>
      <c r="E37" s="174">
        <v>5.8</v>
      </c>
      <c r="F37" s="175"/>
      <c r="G37" s="176">
        <f t="shared" si="14"/>
        <v>0</v>
      </c>
      <c r="H37" s="175"/>
      <c r="I37" s="176">
        <f t="shared" si="15"/>
        <v>0</v>
      </c>
      <c r="J37" s="175"/>
      <c r="K37" s="176">
        <f t="shared" si="16"/>
        <v>0</v>
      </c>
      <c r="L37" s="176">
        <v>21</v>
      </c>
      <c r="M37" s="176">
        <f t="shared" si="17"/>
        <v>0</v>
      </c>
      <c r="N37" s="174">
        <v>2.5249999999999999</v>
      </c>
      <c r="O37" s="174">
        <f t="shared" si="18"/>
        <v>14.65</v>
      </c>
      <c r="P37" s="174">
        <v>0</v>
      </c>
      <c r="Q37" s="174">
        <f t="shared" si="19"/>
        <v>0</v>
      </c>
      <c r="R37" s="177" t="s">
        <v>171</v>
      </c>
      <c r="S37" s="161">
        <v>2.3170000000000002</v>
      </c>
      <c r="T37" s="161">
        <f t="shared" si="20"/>
        <v>13.44</v>
      </c>
      <c r="U37" s="161"/>
      <c r="V37" s="161" t="s">
        <v>172</v>
      </c>
      <c r="W37" s="161" t="s">
        <v>173</v>
      </c>
      <c r="X37" s="150"/>
      <c r="Y37" s="150"/>
      <c r="Z37" s="150"/>
      <c r="AA37" s="150"/>
      <c r="AB37" s="150"/>
      <c r="AC37" s="150"/>
      <c r="AD37" s="150"/>
      <c r="AE37" s="150" t="s">
        <v>174</v>
      </c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</row>
    <row r="38" spans="1:58" outlineLevel="1" x14ac:dyDescent="0.2">
      <c r="A38" s="171">
        <v>28</v>
      </c>
      <c r="B38" s="172" t="s">
        <v>527</v>
      </c>
      <c r="C38" s="187" t="s">
        <v>611</v>
      </c>
      <c r="D38" s="173" t="s">
        <v>188</v>
      </c>
      <c r="E38" s="174">
        <v>4.3499999999999996</v>
      </c>
      <c r="F38" s="175"/>
      <c r="G38" s="176">
        <f t="shared" si="14"/>
        <v>0</v>
      </c>
      <c r="H38" s="175"/>
      <c r="I38" s="176">
        <f t="shared" si="15"/>
        <v>0</v>
      </c>
      <c r="J38" s="175"/>
      <c r="K38" s="176">
        <f t="shared" si="16"/>
        <v>0</v>
      </c>
      <c r="L38" s="176">
        <v>21</v>
      </c>
      <c r="M38" s="176">
        <f t="shared" si="17"/>
        <v>0</v>
      </c>
      <c r="N38" s="174">
        <v>1.837</v>
      </c>
      <c r="O38" s="174">
        <f t="shared" si="18"/>
        <v>7.99</v>
      </c>
      <c r="P38" s="174">
        <v>0</v>
      </c>
      <c r="Q38" s="174">
        <f t="shared" si="19"/>
        <v>0</v>
      </c>
      <c r="R38" s="177" t="s">
        <v>171</v>
      </c>
      <c r="S38" s="161">
        <v>1.8360000000000001</v>
      </c>
      <c r="T38" s="161">
        <f t="shared" si="20"/>
        <v>7.99</v>
      </c>
      <c r="U38" s="161"/>
      <c r="V38" s="161" t="s">
        <v>172</v>
      </c>
      <c r="W38" s="161" t="s">
        <v>173</v>
      </c>
      <c r="X38" s="150"/>
      <c r="Y38" s="150"/>
      <c r="Z38" s="150"/>
      <c r="AA38" s="150"/>
      <c r="AB38" s="150"/>
      <c r="AC38" s="150"/>
      <c r="AD38" s="150"/>
      <c r="AE38" s="150" t="s">
        <v>174</v>
      </c>
      <c r="AF38" s="150"/>
      <c r="AG38" s="150"/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</row>
    <row r="39" spans="1:58" outlineLevel="1" x14ac:dyDescent="0.2">
      <c r="A39" s="171">
        <v>29</v>
      </c>
      <c r="B39" s="172" t="s">
        <v>528</v>
      </c>
      <c r="C39" s="187" t="s">
        <v>612</v>
      </c>
      <c r="D39" s="173" t="s">
        <v>216</v>
      </c>
      <c r="E39" s="174">
        <v>7.35</v>
      </c>
      <c r="F39" s="175"/>
      <c r="G39" s="176">
        <f t="shared" si="14"/>
        <v>0</v>
      </c>
      <c r="H39" s="175"/>
      <c r="I39" s="176">
        <f t="shared" si="15"/>
        <v>0</v>
      </c>
      <c r="J39" s="175"/>
      <c r="K39" s="176">
        <f t="shared" si="16"/>
        <v>0</v>
      </c>
      <c r="L39" s="176">
        <v>21</v>
      </c>
      <c r="M39" s="176">
        <f t="shared" si="17"/>
        <v>0</v>
      </c>
      <c r="N39" s="174">
        <v>0</v>
      </c>
      <c r="O39" s="174">
        <f t="shared" si="18"/>
        <v>0</v>
      </c>
      <c r="P39" s="174">
        <v>0</v>
      </c>
      <c r="Q39" s="174">
        <f t="shared" si="19"/>
        <v>0</v>
      </c>
      <c r="R39" s="177" t="s">
        <v>171</v>
      </c>
      <c r="S39" s="161">
        <v>6.6000000000000003E-2</v>
      </c>
      <c r="T39" s="161">
        <f t="shared" si="20"/>
        <v>0.49</v>
      </c>
      <c r="U39" s="161"/>
      <c r="V39" s="161" t="s">
        <v>172</v>
      </c>
      <c r="W39" s="161" t="s">
        <v>173</v>
      </c>
      <c r="X39" s="150"/>
      <c r="Y39" s="150"/>
      <c r="Z39" s="150"/>
      <c r="AA39" s="150"/>
      <c r="AB39" s="150"/>
      <c r="AC39" s="150"/>
      <c r="AD39" s="150"/>
      <c r="AE39" s="150" t="s">
        <v>174</v>
      </c>
      <c r="AF39" s="150"/>
      <c r="AG39" s="150"/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</row>
    <row r="40" spans="1:58" outlineLevel="1" x14ac:dyDescent="0.2">
      <c r="A40" s="171">
        <v>30</v>
      </c>
      <c r="B40" s="172" t="s">
        <v>529</v>
      </c>
      <c r="C40" s="187" t="s">
        <v>613</v>
      </c>
      <c r="D40" s="173" t="s">
        <v>216</v>
      </c>
      <c r="E40" s="174">
        <v>59.3</v>
      </c>
      <c r="F40" s="175"/>
      <c r="G40" s="176">
        <f t="shared" si="14"/>
        <v>0</v>
      </c>
      <c r="H40" s="175"/>
      <c r="I40" s="176">
        <f t="shared" si="15"/>
        <v>0</v>
      </c>
      <c r="J40" s="175"/>
      <c r="K40" s="176">
        <f t="shared" si="16"/>
        <v>0</v>
      </c>
      <c r="L40" s="176">
        <v>21</v>
      </c>
      <c r="M40" s="176">
        <f t="shared" si="17"/>
        <v>0</v>
      </c>
      <c r="N40" s="174">
        <v>1.0000000000000001E-5</v>
      </c>
      <c r="O40" s="174">
        <f t="shared" si="18"/>
        <v>0</v>
      </c>
      <c r="P40" s="174">
        <v>0</v>
      </c>
      <c r="Q40" s="174">
        <f t="shared" si="19"/>
        <v>0</v>
      </c>
      <c r="R40" s="177" t="s">
        <v>171</v>
      </c>
      <c r="S40" s="161">
        <v>0.08</v>
      </c>
      <c r="T40" s="161">
        <f t="shared" si="20"/>
        <v>4.74</v>
      </c>
      <c r="U40" s="161"/>
      <c r="V40" s="161" t="s">
        <v>172</v>
      </c>
      <c r="W40" s="161" t="s">
        <v>173</v>
      </c>
      <c r="X40" s="150"/>
      <c r="Y40" s="150"/>
      <c r="Z40" s="150"/>
      <c r="AA40" s="150"/>
      <c r="AB40" s="150"/>
      <c r="AC40" s="150"/>
      <c r="AD40" s="150"/>
      <c r="AE40" s="150" t="s">
        <v>174</v>
      </c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</row>
    <row r="41" spans="1:58" outlineLevel="1" x14ac:dyDescent="0.2">
      <c r="A41" s="171">
        <v>31</v>
      </c>
      <c r="B41" s="172" t="s">
        <v>530</v>
      </c>
      <c r="C41" s="187" t="s">
        <v>614</v>
      </c>
      <c r="D41" s="173" t="s">
        <v>216</v>
      </c>
      <c r="E41" s="174">
        <v>45.75</v>
      </c>
      <c r="F41" s="175"/>
      <c r="G41" s="176">
        <f t="shared" si="14"/>
        <v>0</v>
      </c>
      <c r="H41" s="175"/>
      <c r="I41" s="176">
        <f t="shared" si="15"/>
        <v>0</v>
      </c>
      <c r="J41" s="175"/>
      <c r="K41" s="176">
        <f t="shared" si="16"/>
        <v>0</v>
      </c>
      <c r="L41" s="176">
        <v>21</v>
      </c>
      <c r="M41" s="176">
        <f t="shared" si="17"/>
        <v>0</v>
      </c>
      <c r="N41" s="174">
        <v>0</v>
      </c>
      <c r="O41" s="174">
        <f t="shared" si="18"/>
        <v>0</v>
      </c>
      <c r="P41" s="174">
        <v>0</v>
      </c>
      <c r="Q41" s="174">
        <f t="shared" si="19"/>
        <v>0</v>
      </c>
      <c r="R41" s="177" t="s">
        <v>171</v>
      </c>
      <c r="S41" s="161">
        <v>5.8999999999999997E-2</v>
      </c>
      <c r="T41" s="161">
        <f t="shared" si="20"/>
        <v>2.7</v>
      </c>
      <c r="U41" s="161"/>
      <c r="V41" s="161" t="s">
        <v>172</v>
      </c>
      <c r="W41" s="161" t="s">
        <v>173</v>
      </c>
      <c r="X41" s="150"/>
      <c r="Y41" s="150"/>
      <c r="Z41" s="150"/>
      <c r="AA41" s="150"/>
      <c r="AB41" s="150"/>
      <c r="AC41" s="150"/>
      <c r="AD41" s="150"/>
      <c r="AE41" s="150" t="s">
        <v>174</v>
      </c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</row>
    <row r="42" spans="1:58" outlineLevel="1" x14ac:dyDescent="0.2">
      <c r="A42" s="178">
        <v>32</v>
      </c>
      <c r="B42" s="179" t="s">
        <v>511</v>
      </c>
      <c r="C42" s="186" t="s">
        <v>512</v>
      </c>
      <c r="D42" s="180" t="s">
        <v>216</v>
      </c>
      <c r="E42" s="181">
        <v>160.75</v>
      </c>
      <c r="F42" s="182"/>
      <c r="G42" s="183">
        <f t="shared" si="14"/>
        <v>0</v>
      </c>
      <c r="H42" s="182"/>
      <c r="I42" s="183">
        <f t="shared" si="15"/>
        <v>0</v>
      </c>
      <c r="J42" s="182"/>
      <c r="K42" s="183">
        <f t="shared" si="16"/>
        <v>0</v>
      </c>
      <c r="L42" s="183">
        <v>21</v>
      </c>
      <c r="M42" s="183">
        <f t="shared" si="17"/>
        <v>0</v>
      </c>
      <c r="N42" s="181">
        <v>6.0000000000000002E-5</v>
      </c>
      <c r="O42" s="181">
        <f t="shared" si="18"/>
        <v>0.01</v>
      </c>
      <c r="P42" s="181">
        <v>0</v>
      </c>
      <c r="Q42" s="181">
        <f t="shared" si="19"/>
        <v>0</v>
      </c>
      <c r="R42" s="184" t="s">
        <v>171</v>
      </c>
      <c r="S42" s="161">
        <v>0</v>
      </c>
      <c r="T42" s="161">
        <f t="shared" si="20"/>
        <v>0</v>
      </c>
      <c r="U42" s="161"/>
      <c r="V42" s="161" t="s">
        <v>172</v>
      </c>
      <c r="W42" s="161" t="s">
        <v>173</v>
      </c>
      <c r="X42" s="150"/>
      <c r="Y42" s="150"/>
      <c r="Z42" s="150"/>
      <c r="AA42" s="150"/>
      <c r="AB42" s="150"/>
      <c r="AC42" s="150"/>
      <c r="AD42" s="150"/>
      <c r="AE42" s="150" t="s">
        <v>174</v>
      </c>
      <c r="AF42" s="150"/>
      <c r="AG42" s="150"/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</row>
    <row r="43" spans="1:58" outlineLevel="1" x14ac:dyDescent="0.2">
      <c r="A43" s="178">
        <v>33</v>
      </c>
      <c r="B43" s="179" t="s">
        <v>531</v>
      </c>
      <c r="C43" s="186" t="s">
        <v>532</v>
      </c>
      <c r="D43" s="180" t="s">
        <v>188</v>
      </c>
      <c r="E43" s="181">
        <v>8.0374999999999996</v>
      </c>
      <c r="F43" s="182"/>
      <c r="G43" s="183">
        <f t="shared" si="14"/>
        <v>0</v>
      </c>
      <c r="H43" s="182"/>
      <c r="I43" s="183">
        <f t="shared" si="15"/>
        <v>0</v>
      </c>
      <c r="J43" s="182"/>
      <c r="K43" s="183">
        <f t="shared" si="16"/>
        <v>0</v>
      </c>
      <c r="L43" s="183">
        <v>21</v>
      </c>
      <c r="M43" s="183">
        <f t="shared" si="17"/>
        <v>0</v>
      </c>
      <c r="N43" s="181">
        <v>1.891</v>
      </c>
      <c r="O43" s="181">
        <f t="shared" si="18"/>
        <v>15.2</v>
      </c>
      <c r="P43" s="181">
        <v>0</v>
      </c>
      <c r="Q43" s="181">
        <f t="shared" si="19"/>
        <v>0</v>
      </c>
      <c r="R43" s="184" t="s">
        <v>171</v>
      </c>
      <c r="S43" s="161">
        <v>0</v>
      </c>
      <c r="T43" s="161">
        <f t="shared" si="20"/>
        <v>0</v>
      </c>
      <c r="U43" s="161"/>
      <c r="V43" s="161" t="s">
        <v>172</v>
      </c>
      <c r="W43" s="161" t="s">
        <v>173</v>
      </c>
      <c r="X43" s="150"/>
      <c r="Y43" s="150"/>
      <c r="Z43" s="150"/>
      <c r="AA43" s="150"/>
      <c r="AB43" s="150"/>
      <c r="AC43" s="150"/>
      <c r="AD43" s="150"/>
      <c r="AE43" s="150" t="s">
        <v>174</v>
      </c>
      <c r="AF43" s="150"/>
      <c r="AG43" s="150"/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</row>
    <row r="44" spans="1:58" outlineLevel="1" x14ac:dyDescent="0.2">
      <c r="A44" s="178">
        <v>34</v>
      </c>
      <c r="B44" s="179" t="s">
        <v>533</v>
      </c>
      <c r="C44" s="186" t="s">
        <v>534</v>
      </c>
      <c r="D44" s="180" t="s">
        <v>188</v>
      </c>
      <c r="E44" s="181">
        <v>28.417999999999999</v>
      </c>
      <c r="F44" s="182"/>
      <c r="G44" s="183">
        <f t="shared" si="14"/>
        <v>0</v>
      </c>
      <c r="H44" s="182"/>
      <c r="I44" s="183">
        <f t="shared" si="15"/>
        <v>0</v>
      </c>
      <c r="J44" s="182"/>
      <c r="K44" s="183">
        <f t="shared" si="16"/>
        <v>0</v>
      </c>
      <c r="L44" s="183">
        <v>21</v>
      </c>
      <c r="M44" s="183">
        <f t="shared" si="17"/>
        <v>0</v>
      </c>
      <c r="N44" s="181">
        <v>0</v>
      </c>
      <c r="O44" s="181">
        <f t="shared" si="18"/>
        <v>0</v>
      </c>
      <c r="P44" s="181">
        <v>0</v>
      </c>
      <c r="Q44" s="181">
        <f t="shared" si="19"/>
        <v>0</v>
      </c>
      <c r="R44" s="184" t="s">
        <v>171</v>
      </c>
      <c r="S44" s="161">
        <v>0</v>
      </c>
      <c r="T44" s="161">
        <f t="shared" si="20"/>
        <v>0</v>
      </c>
      <c r="U44" s="161"/>
      <c r="V44" s="161" t="s">
        <v>172</v>
      </c>
      <c r="W44" s="161" t="s">
        <v>173</v>
      </c>
      <c r="X44" s="150"/>
      <c r="Y44" s="150"/>
      <c r="Z44" s="150"/>
      <c r="AA44" s="150"/>
      <c r="AB44" s="150"/>
      <c r="AC44" s="150"/>
      <c r="AD44" s="150"/>
      <c r="AE44" s="150" t="s">
        <v>174</v>
      </c>
      <c r="AF44" s="150"/>
      <c r="AG44" s="150"/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</row>
    <row r="45" spans="1:58" outlineLevel="1" x14ac:dyDescent="0.2">
      <c r="A45" s="178">
        <v>35</v>
      </c>
      <c r="B45" s="179" t="s">
        <v>505</v>
      </c>
      <c r="C45" s="186" t="s">
        <v>535</v>
      </c>
      <c r="D45" s="180" t="s">
        <v>240</v>
      </c>
      <c r="E45" s="181">
        <v>2</v>
      </c>
      <c r="F45" s="182"/>
      <c r="G45" s="183">
        <f t="shared" si="14"/>
        <v>0</v>
      </c>
      <c r="H45" s="182"/>
      <c r="I45" s="183">
        <f t="shared" si="15"/>
        <v>0</v>
      </c>
      <c r="J45" s="182"/>
      <c r="K45" s="183">
        <f t="shared" si="16"/>
        <v>0</v>
      </c>
      <c r="L45" s="183">
        <v>21</v>
      </c>
      <c r="M45" s="183">
        <f t="shared" si="17"/>
        <v>0</v>
      </c>
      <c r="N45" s="181">
        <v>0</v>
      </c>
      <c r="O45" s="181">
        <f t="shared" si="18"/>
        <v>0</v>
      </c>
      <c r="P45" s="181">
        <v>0</v>
      </c>
      <c r="Q45" s="181">
        <f t="shared" si="19"/>
        <v>0</v>
      </c>
      <c r="R45" s="184" t="s">
        <v>171</v>
      </c>
      <c r="S45" s="161">
        <v>0</v>
      </c>
      <c r="T45" s="161">
        <f t="shared" si="20"/>
        <v>0</v>
      </c>
      <c r="U45" s="161"/>
      <c r="V45" s="161" t="s">
        <v>172</v>
      </c>
      <c r="W45" s="161" t="s">
        <v>173</v>
      </c>
      <c r="X45" s="150"/>
      <c r="Y45" s="150"/>
      <c r="Z45" s="150"/>
      <c r="AA45" s="150"/>
      <c r="AB45" s="150"/>
      <c r="AC45" s="150"/>
      <c r="AD45" s="150"/>
      <c r="AE45" s="150" t="s">
        <v>174</v>
      </c>
      <c r="AF45" s="150"/>
      <c r="AG45" s="150"/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</row>
    <row r="46" spans="1:58" outlineLevel="1" x14ac:dyDescent="0.2">
      <c r="A46" s="178">
        <v>36</v>
      </c>
      <c r="B46" s="179" t="s">
        <v>507</v>
      </c>
      <c r="C46" s="186" t="s">
        <v>536</v>
      </c>
      <c r="D46" s="180" t="s">
        <v>216</v>
      </c>
      <c r="E46" s="181">
        <v>54.4</v>
      </c>
      <c r="F46" s="182"/>
      <c r="G46" s="183">
        <f t="shared" si="14"/>
        <v>0</v>
      </c>
      <c r="H46" s="182"/>
      <c r="I46" s="183">
        <f t="shared" si="15"/>
        <v>0</v>
      </c>
      <c r="J46" s="182"/>
      <c r="K46" s="183">
        <f t="shared" si="16"/>
        <v>0</v>
      </c>
      <c r="L46" s="183">
        <v>21</v>
      </c>
      <c r="M46" s="183">
        <f t="shared" si="17"/>
        <v>0</v>
      </c>
      <c r="N46" s="181">
        <v>0</v>
      </c>
      <c r="O46" s="181">
        <f t="shared" si="18"/>
        <v>0</v>
      </c>
      <c r="P46" s="181">
        <v>0</v>
      </c>
      <c r="Q46" s="181">
        <f t="shared" si="19"/>
        <v>0</v>
      </c>
      <c r="R46" s="184" t="s">
        <v>171</v>
      </c>
      <c r="S46" s="161">
        <v>0</v>
      </c>
      <c r="T46" s="161">
        <f t="shared" si="20"/>
        <v>0</v>
      </c>
      <c r="U46" s="161"/>
      <c r="V46" s="161" t="s">
        <v>172</v>
      </c>
      <c r="W46" s="161" t="s">
        <v>173</v>
      </c>
      <c r="X46" s="150"/>
      <c r="Y46" s="150"/>
      <c r="Z46" s="150"/>
      <c r="AA46" s="150"/>
      <c r="AB46" s="150"/>
      <c r="AC46" s="150"/>
      <c r="AD46" s="150"/>
      <c r="AE46" s="150" t="s">
        <v>174</v>
      </c>
      <c r="AF46" s="150"/>
      <c r="AG46" s="150"/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</row>
    <row r="47" spans="1:58" outlineLevel="1" x14ac:dyDescent="0.2">
      <c r="A47" s="178">
        <v>37</v>
      </c>
      <c r="B47" s="179" t="s">
        <v>513</v>
      </c>
      <c r="C47" s="186" t="s">
        <v>537</v>
      </c>
      <c r="D47" s="180" t="s">
        <v>240</v>
      </c>
      <c r="E47" s="181">
        <v>1</v>
      </c>
      <c r="F47" s="182"/>
      <c r="G47" s="183">
        <f t="shared" si="14"/>
        <v>0</v>
      </c>
      <c r="H47" s="182"/>
      <c r="I47" s="183">
        <f t="shared" si="15"/>
        <v>0</v>
      </c>
      <c r="J47" s="182"/>
      <c r="K47" s="183">
        <f t="shared" si="16"/>
        <v>0</v>
      </c>
      <c r="L47" s="183">
        <v>21</v>
      </c>
      <c r="M47" s="183">
        <f t="shared" si="17"/>
        <v>0</v>
      </c>
      <c r="N47" s="181">
        <v>0</v>
      </c>
      <c r="O47" s="181">
        <f t="shared" si="18"/>
        <v>0</v>
      </c>
      <c r="P47" s="181">
        <v>0</v>
      </c>
      <c r="Q47" s="181">
        <f t="shared" si="19"/>
        <v>0</v>
      </c>
      <c r="R47" s="184" t="s">
        <v>171</v>
      </c>
      <c r="S47" s="161">
        <v>0</v>
      </c>
      <c r="T47" s="161">
        <f t="shared" si="20"/>
        <v>0</v>
      </c>
      <c r="U47" s="161"/>
      <c r="V47" s="161" t="s">
        <v>172</v>
      </c>
      <c r="W47" s="161" t="s">
        <v>173</v>
      </c>
      <c r="X47" s="150"/>
      <c r="Y47" s="150"/>
      <c r="Z47" s="150"/>
      <c r="AA47" s="150"/>
      <c r="AB47" s="150"/>
      <c r="AC47" s="150"/>
      <c r="AD47" s="150"/>
      <c r="AE47" s="150" t="s">
        <v>174</v>
      </c>
      <c r="AF47" s="150"/>
      <c r="AG47" s="150"/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</row>
    <row r="48" spans="1:58" outlineLevel="1" x14ac:dyDescent="0.2">
      <c r="A48" s="178">
        <v>38</v>
      </c>
      <c r="B48" s="179" t="s">
        <v>538</v>
      </c>
      <c r="C48" s="186" t="s">
        <v>539</v>
      </c>
      <c r="D48" s="180" t="s">
        <v>240</v>
      </c>
      <c r="E48" s="181">
        <v>1</v>
      </c>
      <c r="F48" s="182"/>
      <c r="G48" s="183">
        <f t="shared" si="14"/>
        <v>0</v>
      </c>
      <c r="H48" s="182"/>
      <c r="I48" s="183">
        <f t="shared" si="15"/>
        <v>0</v>
      </c>
      <c r="J48" s="182"/>
      <c r="K48" s="183">
        <f t="shared" si="16"/>
        <v>0</v>
      </c>
      <c r="L48" s="183">
        <v>21</v>
      </c>
      <c r="M48" s="183">
        <f t="shared" si="17"/>
        <v>0</v>
      </c>
      <c r="N48" s="181">
        <v>0</v>
      </c>
      <c r="O48" s="181">
        <f t="shared" si="18"/>
        <v>0</v>
      </c>
      <c r="P48" s="181">
        <v>0</v>
      </c>
      <c r="Q48" s="181">
        <f t="shared" si="19"/>
        <v>0</v>
      </c>
      <c r="R48" s="184" t="s">
        <v>171</v>
      </c>
      <c r="S48" s="161">
        <v>0</v>
      </c>
      <c r="T48" s="161">
        <f t="shared" si="20"/>
        <v>0</v>
      </c>
      <c r="U48" s="161"/>
      <c r="V48" s="161" t="s">
        <v>172</v>
      </c>
      <c r="W48" s="161" t="s">
        <v>173</v>
      </c>
      <c r="X48" s="150"/>
      <c r="Y48" s="150"/>
      <c r="Z48" s="150"/>
      <c r="AA48" s="150"/>
      <c r="AB48" s="150"/>
      <c r="AC48" s="150"/>
      <c r="AD48" s="150"/>
      <c r="AE48" s="150" t="s">
        <v>174</v>
      </c>
      <c r="AF48" s="150"/>
      <c r="AG48" s="150"/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</row>
    <row r="49" spans="1:58" outlineLevel="1" x14ac:dyDescent="0.2">
      <c r="A49" s="178">
        <v>39</v>
      </c>
      <c r="B49" s="179" t="s">
        <v>540</v>
      </c>
      <c r="C49" s="186" t="s">
        <v>541</v>
      </c>
      <c r="D49" s="180" t="s">
        <v>240</v>
      </c>
      <c r="E49" s="181">
        <v>2</v>
      </c>
      <c r="F49" s="182"/>
      <c r="G49" s="183">
        <f t="shared" si="14"/>
        <v>0</v>
      </c>
      <c r="H49" s="182"/>
      <c r="I49" s="183">
        <f t="shared" si="15"/>
        <v>0</v>
      </c>
      <c r="J49" s="182"/>
      <c r="K49" s="183">
        <f t="shared" si="16"/>
        <v>0</v>
      </c>
      <c r="L49" s="183">
        <v>21</v>
      </c>
      <c r="M49" s="183">
        <f t="shared" si="17"/>
        <v>0</v>
      </c>
      <c r="N49" s="181">
        <v>0</v>
      </c>
      <c r="O49" s="181">
        <f t="shared" si="18"/>
        <v>0</v>
      </c>
      <c r="P49" s="181">
        <v>0</v>
      </c>
      <c r="Q49" s="181">
        <f t="shared" si="19"/>
        <v>0</v>
      </c>
      <c r="R49" s="184" t="s">
        <v>171</v>
      </c>
      <c r="S49" s="161">
        <v>0</v>
      </c>
      <c r="T49" s="161">
        <f t="shared" si="20"/>
        <v>0</v>
      </c>
      <c r="U49" s="161"/>
      <c r="V49" s="161" t="s">
        <v>172</v>
      </c>
      <c r="W49" s="161" t="s">
        <v>173</v>
      </c>
      <c r="X49" s="150"/>
      <c r="Y49" s="150"/>
      <c r="Z49" s="150"/>
      <c r="AA49" s="150"/>
      <c r="AB49" s="150"/>
      <c r="AC49" s="150"/>
      <c r="AD49" s="150"/>
      <c r="AE49" s="150" t="s">
        <v>174</v>
      </c>
      <c r="AF49" s="150"/>
      <c r="AG49" s="150"/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</row>
    <row r="50" spans="1:58" outlineLevel="1" x14ac:dyDescent="0.2">
      <c r="A50" s="178">
        <v>40</v>
      </c>
      <c r="B50" s="179" t="s">
        <v>542</v>
      </c>
      <c r="C50" s="186" t="s">
        <v>543</v>
      </c>
      <c r="D50" s="180" t="s">
        <v>240</v>
      </c>
      <c r="E50" s="181">
        <v>3</v>
      </c>
      <c r="F50" s="182"/>
      <c r="G50" s="183">
        <f t="shared" si="14"/>
        <v>0</v>
      </c>
      <c r="H50" s="182"/>
      <c r="I50" s="183">
        <f t="shared" si="15"/>
        <v>0</v>
      </c>
      <c r="J50" s="182"/>
      <c r="K50" s="183">
        <f t="shared" si="16"/>
        <v>0</v>
      </c>
      <c r="L50" s="183">
        <v>21</v>
      </c>
      <c r="M50" s="183">
        <f t="shared" si="17"/>
        <v>0</v>
      </c>
      <c r="N50" s="181">
        <v>0</v>
      </c>
      <c r="O50" s="181">
        <f t="shared" si="18"/>
        <v>0</v>
      </c>
      <c r="P50" s="181">
        <v>0</v>
      </c>
      <c r="Q50" s="181">
        <f t="shared" si="19"/>
        <v>0</v>
      </c>
      <c r="R50" s="184" t="s">
        <v>171</v>
      </c>
      <c r="S50" s="161">
        <v>0</v>
      </c>
      <c r="T50" s="161">
        <f t="shared" si="20"/>
        <v>0</v>
      </c>
      <c r="U50" s="161"/>
      <c r="V50" s="161" t="s">
        <v>172</v>
      </c>
      <c r="W50" s="161" t="s">
        <v>173</v>
      </c>
      <c r="X50" s="150"/>
      <c r="Y50" s="150"/>
      <c r="Z50" s="150"/>
      <c r="AA50" s="150"/>
      <c r="AB50" s="150"/>
      <c r="AC50" s="150"/>
      <c r="AD50" s="150"/>
      <c r="AE50" s="150" t="s">
        <v>174</v>
      </c>
      <c r="AF50" s="150"/>
      <c r="AG50" s="150"/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</row>
    <row r="51" spans="1:58" outlineLevel="1" x14ac:dyDescent="0.2">
      <c r="A51" s="178">
        <v>41</v>
      </c>
      <c r="B51" s="179" t="s">
        <v>544</v>
      </c>
      <c r="C51" s="186" t="s">
        <v>545</v>
      </c>
      <c r="D51" s="180" t="s">
        <v>216</v>
      </c>
      <c r="E51" s="181">
        <v>8.0850000000000009</v>
      </c>
      <c r="F51" s="182"/>
      <c r="G51" s="183">
        <f t="shared" si="14"/>
        <v>0</v>
      </c>
      <c r="H51" s="182"/>
      <c r="I51" s="183">
        <f t="shared" si="15"/>
        <v>0</v>
      </c>
      <c r="J51" s="182"/>
      <c r="K51" s="183">
        <f t="shared" si="16"/>
        <v>0</v>
      </c>
      <c r="L51" s="183">
        <v>21</v>
      </c>
      <c r="M51" s="183">
        <f t="shared" si="17"/>
        <v>0</v>
      </c>
      <c r="N51" s="181">
        <v>2.5999999999999999E-3</v>
      </c>
      <c r="O51" s="181">
        <f t="shared" si="18"/>
        <v>0.02</v>
      </c>
      <c r="P51" s="181">
        <v>0</v>
      </c>
      <c r="Q51" s="181">
        <f t="shared" si="19"/>
        <v>0</v>
      </c>
      <c r="R51" s="184" t="s">
        <v>171</v>
      </c>
      <c r="S51" s="161">
        <v>0</v>
      </c>
      <c r="T51" s="161">
        <f t="shared" si="20"/>
        <v>0</v>
      </c>
      <c r="U51" s="161"/>
      <c r="V51" s="161" t="s">
        <v>308</v>
      </c>
      <c r="W51" s="161" t="s">
        <v>173</v>
      </c>
      <c r="X51" s="150"/>
      <c r="Y51" s="150"/>
      <c r="Z51" s="150"/>
      <c r="AA51" s="150"/>
      <c r="AB51" s="150"/>
      <c r="AC51" s="150"/>
      <c r="AD51" s="150"/>
      <c r="AE51" s="150" t="s">
        <v>309</v>
      </c>
      <c r="AF51" s="150"/>
      <c r="AG51" s="150"/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</row>
    <row r="52" spans="1:58" outlineLevel="1" x14ac:dyDescent="0.2">
      <c r="A52" s="178">
        <v>42</v>
      </c>
      <c r="B52" s="179" t="s">
        <v>546</v>
      </c>
      <c r="C52" s="186" t="s">
        <v>547</v>
      </c>
      <c r="D52" s="180" t="s">
        <v>216</v>
      </c>
      <c r="E52" s="181">
        <v>65.23</v>
      </c>
      <c r="F52" s="182"/>
      <c r="G52" s="183">
        <f t="shared" si="14"/>
        <v>0</v>
      </c>
      <c r="H52" s="182"/>
      <c r="I52" s="183">
        <f t="shared" si="15"/>
        <v>0</v>
      </c>
      <c r="J52" s="182"/>
      <c r="K52" s="183">
        <f t="shared" si="16"/>
        <v>0</v>
      </c>
      <c r="L52" s="183">
        <v>21</v>
      </c>
      <c r="M52" s="183">
        <f t="shared" si="17"/>
        <v>0</v>
      </c>
      <c r="N52" s="181">
        <v>4.1700000000000001E-3</v>
      </c>
      <c r="O52" s="181">
        <f t="shared" si="18"/>
        <v>0.27</v>
      </c>
      <c r="P52" s="181">
        <v>0</v>
      </c>
      <c r="Q52" s="181">
        <f t="shared" si="19"/>
        <v>0</v>
      </c>
      <c r="R52" s="184" t="s">
        <v>171</v>
      </c>
      <c r="S52" s="161">
        <v>0</v>
      </c>
      <c r="T52" s="161">
        <f t="shared" si="20"/>
        <v>0</v>
      </c>
      <c r="U52" s="161"/>
      <c r="V52" s="161" t="s">
        <v>308</v>
      </c>
      <c r="W52" s="161" t="s">
        <v>173</v>
      </c>
      <c r="X52" s="150"/>
      <c r="Y52" s="150"/>
      <c r="Z52" s="150"/>
      <c r="AA52" s="150"/>
      <c r="AB52" s="150"/>
      <c r="AC52" s="150"/>
      <c r="AD52" s="150"/>
      <c r="AE52" s="150" t="s">
        <v>309</v>
      </c>
      <c r="AF52" s="150"/>
      <c r="AG52" s="150"/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</row>
    <row r="53" spans="1:58" x14ac:dyDescent="0.2">
      <c r="A53" s="164" t="s">
        <v>166</v>
      </c>
      <c r="B53" s="165" t="s">
        <v>113</v>
      </c>
      <c r="C53" s="185" t="s">
        <v>114</v>
      </c>
      <c r="D53" s="166"/>
      <c r="E53" s="167"/>
      <c r="F53" s="168"/>
      <c r="G53" s="168">
        <f>SUMIF(AE54:AE54,"&lt;&gt;NOR",G54:G54)</f>
        <v>0</v>
      </c>
      <c r="H53" s="168"/>
      <c r="I53" s="168">
        <f>SUM(I54:I54)</f>
        <v>0</v>
      </c>
      <c r="J53" s="168"/>
      <c r="K53" s="168">
        <f>SUM(K54:K54)</f>
        <v>0</v>
      </c>
      <c r="L53" s="168"/>
      <c r="M53" s="168">
        <f>SUM(M54:M54)</f>
        <v>0</v>
      </c>
      <c r="N53" s="167"/>
      <c r="O53" s="167">
        <f>SUM(O54:O54)</f>
        <v>0</v>
      </c>
      <c r="P53" s="167"/>
      <c r="Q53" s="167">
        <f>SUM(Q54:Q54)</f>
        <v>0</v>
      </c>
      <c r="R53" s="169"/>
      <c r="S53" s="163"/>
      <c r="T53" s="163">
        <f>SUM(T54:T54)</f>
        <v>82.77</v>
      </c>
      <c r="U53" s="163"/>
      <c r="V53" s="163"/>
      <c r="W53" s="163"/>
      <c r="AE53" t="s">
        <v>167</v>
      </c>
    </row>
    <row r="54" spans="1:58" outlineLevel="1" x14ac:dyDescent="0.2">
      <c r="A54" s="171">
        <v>43</v>
      </c>
      <c r="B54" s="172" t="s">
        <v>515</v>
      </c>
      <c r="C54" s="187" t="s">
        <v>601</v>
      </c>
      <c r="D54" s="173" t="s">
        <v>226</v>
      </c>
      <c r="E54" s="174">
        <v>391.35881000000001</v>
      </c>
      <c r="F54" s="175"/>
      <c r="G54" s="176">
        <f>ROUND(E54*F54,2)</f>
        <v>0</v>
      </c>
      <c r="H54" s="175"/>
      <c r="I54" s="176">
        <f>ROUND(E54*H54,2)</f>
        <v>0</v>
      </c>
      <c r="J54" s="175"/>
      <c r="K54" s="176">
        <f>ROUND(E54*J54,2)</f>
        <v>0</v>
      </c>
      <c r="L54" s="176">
        <v>21</v>
      </c>
      <c r="M54" s="176">
        <f>G54*(1+L54/100)</f>
        <v>0</v>
      </c>
      <c r="N54" s="174">
        <v>0</v>
      </c>
      <c r="O54" s="174">
        <f>ROUND(E54*N54,2)</f>
        <v>0</v>
      </c>
      <c r="P54" s="174">
        <v>0</v>
      </c>
      <c r="Q54" s="174">
        <f>ROUND(E54*P54,2)</f>
        <v>0</v>
      </c>
      <c r="R54" s="177" t="s">
        <v>189</v>
      </c>
      <c r="S54" s="161">
        <v>0.21149999999999999</v>
      </c>
      <c r="T54" s="161">
        <f>ROUND(E54*S54,2)</f>
        <v>82.77</v>
      </c>
      <c r="U54" s="161"/>
      <c r="V54" s="161" t="s">
        <v>255</v>
      </c>
      <c r="W54" s="161" t="s">
        <v>173</v>
      </c>
      <c r="X54" s="150"/>
      <c r="Y54" s="150"/>
      <c r="Z54" s="150"/>
      <c r="AA54" s="150"/>
      <c r="AB54" s="150"/>
      <c r="AC54" s="150"/>
      <c r="AD54" s="150"/>
      <c r="AE54" s="150" t="s">
        <v>256</v>
      </c>
      <c r="AF54" s="150"/>
      <c r="AG54" s="150"/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</row>
    <row r="55" spans="1:58" x14ac:dyDescent="0.2">
      <c r="A55" s="164" t="s">
        <v>166</v>
      </c>
      <c r="B55" s="165" t="s">
        <v>136</v>
      </c>
      <c r="C55" s="185" t="s">
        <v>137</v>
      </c>
      <c r="D55" s="166"/>
      <c r="E55" s="167"/>
      <c r="F55" s="168"/>
      <c r="G55" s="168">
        <f>SUMIF(AE56:AE59,"&lt;&gt;NOR",G56:G59)</f>
        <v>0</v>
      </c>
      <c r="H55" s="168"/>
      <c r="I55" s="168">
        <f>SUM(I56:I59)</f>
        <v>0</v>
      </c>
      <c r="J55" s="168"/>
      <c r="K55" s="168">
        <f>SUM(K56:K59)</f>
        <v>0</v>
      </c>
      <c r="L55" s="168"/>
      <c r="M55" s="168">
        <f>SUM(M56:M59)</f>
        <v>0</v>
      </c>
      <c r="N55" s="167"/>
      <c r="O55" s="167">
        <f>SUM(O56:O59)</f>
        <v>0</v>
      </c>
      <c r="P55" s="167"/>
      <c r="Q55" s="167">
        <f>SUM(Q56:Q59)</f>
        <v>0</v>
      </c>
      <c r="R55" s="169"/>
      <c r="S55" s="163"/>
      <c r="T55" s="163">
        <f>SUM(T56:T59)</f>
        <v>48.45</v>
      </c>
      <c r="U55" s="163"/>
      <c r="V55" s="163"/>
      <c r="W55" s="163"/>
      <c r="AE55" t="s">
        <v>167</v>
      </c>
    </row>
    <row r="56" spans="1:58" outlineLevel="1" x14ac:dyDescent="0.2">
      <c r="A56" s="178">
        <v>44</v>
      </c>
      <c r="B56" s="179" t="s">
        <v>516</v>
      </c>
      <c r="C56" s="186" t="s">
        <v>602</v>
      </c>
      <c r="D56" s="180" t="s">
        <v>226</v>
      </c>
      <c r="E56" s="181">
        <v>97.68</v>
      </c>
      <c r="F56" s="182"/>
      <c r="G56" s="183">
        <f>ROUND(E56*F56,2)</f>
        <v>0</v>
      </c>
      <c r="H56" s="182"/>
      <c r="I56" s="183">
        <f>ROUND(E56*H56,2)</f>
        <v>0</v>
      </c>
      <c r="J56" s="182"/>
      <c r="K56" s="183">
        <f>ROUND(E56*J56,2)</f>
        <v>0</v>
      </c>
      <c r="L56" s="183">
        <v>21</v>
      </c>
      <c r="M56" s="183">
        <f>G56*(1+L56/100)</f>
        <v>0</v>
      </c>
      <c r="N56" s="181">
        <v>0</v>
      </c>
      <c r="O56" s="181">
        <f>ROUND(E56*N56,2)</f>
        <v>0</v>
      </c>
      <c r="P56" s="181">
        <v>0</v>
      </c>
      <c r="Q56" s="181">
        <f>ROUND(E56*P56,2)</f>
        <v>0</v>
      </c>
      <c r="R56" s="184" t="s">
        <v>171</v>
      </c>
      <c r="S56" s="161">
        <v>0.49</v>
      </c>
      <c r="T56" s="161">
        <f>ROUND(E56*S56,2)</f>
        <v>47.86</v>
      </c>
      <c r="U56" s="161"/>
      <c r="V56" s="161" t="s">
        <v>172</v>
      </c>
      <c r="W56" s="161" t="s">
        <v>173</v>
      </c>
      <c r="X56" s="150"/>
      <c r="Y56" s="150"/>
      <c r="Z56" s="150"/>
      <c r="AA56" s="150"/>
      <c r="AB56" s="150"/>
      <c r="AC56" s="150"/>
      <c r="AD56" s="150"/>
      <c r="AE56" s="150" t="s">
        <v>517</v>
      </c>
      <c r="AF56" s="150"/>
      <c r="AG56" s="150"/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</row>
    <row r="57" spans="1:58" outlineLevel="1" x14ac:dyDescent="0.2">
      <c r="A57" s="178">
        <v>45</v>
      </c>
      <c r="B57" s="179" t="s">
        <v>518</v>
      </c>
      <c r="C57" s="186" t="s">
        <v>603</v>
      </c>
      <c r="D57" s="180" t="s">
        <v>226</v>
      </c>
      <c r="E57" s="181">
        <v>1953.6</v>
      </c>
      <c r="F57" s="182"/>
      <c r="G57" s="183">
        <f>ROUND(E57*F57,2)</f>
        <v>0</v>
      </c>
      <c r="H57" s="182"/>
      <c r="I57" s="183">
        <f>ROUND(E57*H57,2)</f>
        <v>0</v>
      </c>
      <c r="J57" s="182"/>
      <c r="K57" s="183">
        <f>ROUND(E57*J57,2)</f>
        <v>0</v>
      </c>
      <c r="L57" s="183">
        <v>21</v>
      </c>
      <c r="M57" s="183">
        <f>G57*(1+L57/100)</f>
        <v>0</v>
      </c>
      <c r="N57" s="181">
        <v>0</v>
      </c>
      <c r="O57" s="181">
        <f>ROUND(E57*N57,2)</f>
        <v>0</v>
      </c>
      <c r="P57" s="181">
        <v>0</v>
      </c>
      <c r="Q57" s="181">
        <f>ROUND(E57*P57,2)</f>
        <v>0</v>
      </c>
      <c r="R57" s="184" t="s">
        <v>171</v>
      </c>
      <c r="S57" s="161">
        <v>0</v>
      </c>
      <c r="T57" s="161">
        <f>ROUND(E57*S57,2)</f>
        <v>0</v>
      </c>
      <c r="U57" s="161"/>
      <c r="V57" s="161" t="s">
        <v>172</v>
      </c>
      <c r="W57" s="161" t="s">
        <v>173</v>
      </c>
      <c r="X57" s="150"/>
      <c r="Y57" s="150"/>
      <c r="Z57" s="150"/>
      <c r="AA57" s="150"/>
      <c r="AB57" s="150"/>
      <c r="AC57" s="150"/>
      <c r="AD57" s="150"/>
      <c r="AE57" s="150" t="s">
        <v>517</v>
      </c>
      <c r="AF57" s="150"/>
      <c r="AG57" s="150"/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</row>
    <row r="58" spans="1:58" outlineLevel="1" x14ac:dyDescent="0.2">
      <c r="A58" s="178">
        <v>46</v>
      </c>
      <c r="B58" s="179" t="s">
        <v>519</v>
      </c>
      <c r="C58" s="186" t="s">
        <v>520</v>
      </c>
      <c r="D58" s="180" t="s">
        <v>226</v>
      </c>
      <c r="E58" s="181">
        <v>97.68</v>
      </c>
      <c r="F58" s="182"/>
      <c r="G58" s="183">
        <f>ROUND(E58*F58,2)</f>
        <v>0</v>
      </c>
      <c r="H58" s="182"/>
      <c r="I58" s="183">
        <f>ROUND(E58*H58,2)</f>
        <v>0</v>
      </c>
      <c r="J58" s="182"/>
      <c r="K58" s="183">
        <f>ROUND(E58*J58,2)</f>
        <v>0</v>
      </c>
      <c r="L58" s="183">
        <v>21</v>
      </c>
      <c r="M58" s="183">
        <f>G58*(1+L58/100)</f>
        <v>0</v>
      </c>
      <c r="N58" s="181">
        <v>0</v>
      </c>
      <c r="O58" s="181">
        <f>ROUND(E58*N58,2)</f>
        <v>0</v>
      </c>
      <c r="P58" s="181">
        <v>0</v>
      </c>
      <c r="Q58" s="181">
        <f>ROUND(E58*P58,2)</f>
        <v>0</v>
      </c>
      <c r="R58" s="184" t="s">
        <v>171</v>
      </c>
      <c r="S58" s="161">
        <v>0</v>
      </c>
      <c r="T58" s="161">
        <f>ROUND(E58*S58,2)</f>
        <v>0</v>
      </c>
      <c r="U58" s="161"/>
      <c r="V58" s="161" t="s">
        <v>172</v>
      </c>
      <c r="W58" s="161" t="s">
        <v>173</v>
      </c>
      <c r="X58" s="150"/>
      <c r="Y58" s="150"/>
      <c r="Z58" s="150"/>
      <c r="AA58" s="150"/>
      <c r="AB58" s="150"/>
      <c r="AC58" s="150"/>
      <c r="AD58" s="150"/>
      <c r="AE58" s="150" t="s">
        <v>517</v>
      </c>
      <c r="AF58" s="150"/>
      <c r="AG58" s="150"/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</row>
    <row r="59" spans="1:58" outlineLevel="1" x14ac:dyDescent="0.2">
      <c r="A59" s="171">
        <v>47</v>
      </c>
      <c r="B59" s="172" t="s">
        <v>521</v>
      </c>
      <c r="C59" s="187" t="s">
        <v>604</v>
      </c>
      <c r="D59" s="173" t="s">
        <v>226</v>
      </c>
      <c r="E59" s="174">
        <v>97.68</v>
      </c>
      <c r="F59" s="175"/>
      <c r="G59" s="176">
        <f>ROUND(E59*F59,2)</f>
        <v>0</v>
      </c>
      <c r="H59" s="175"/>
      <c r="I59" s="176">
        <f>ROUND(E59*H59,2)</f>
        <v>0</v>
      </c>
      <c r="J59" s="175"/>
      <c r="K59" s="176">
        <f>ROUND(E59*J59,2)</f>
        <v>0</v>
      </c>
      <c r="L59" s="176">
        <v>21</v>
      </c>
      <c r="M59" s="176">
        <f>G59*(1+L59/100)</f>
        <v>0</v>
      </c>
      <c r="N59" s="174">
        <v>0</v>
      </c>
      <c r="O59" s="174">
        <f>ROUND(E59*N59,2)</f>
        <v>0</v>
      </c>
      <c r="P59" s="174">
        <v>0</v>
      </c>
      <c r="Q59" s="174">
        <f>ROUND(E59*P59,2)</f>
        <v>0</v>
      </c>
      <c r="R59" s="177" t="s">
        <v>171</v>
      </c>
      <c r="S59" s="161">
        <v>6.0000000000000001E-3</v>
      </c>
      <c r="T59" s="161">
        <f>ROUND(E59*S59,2)</f>
        <v>0.59</v>
      </c>
      <c r="U59" s="161"/>
      <c r="V59" s="161" t="s">
        <v>172</v>
      </c>
      <c r="W59" s="161" t="s">
        <v>173</v>
      </c>
      <c r="X59" s="150"/>
      <c r="Y59" s="150"/>
      <c r="Z59" s="150"/>
      <c r="AA59" s="150"/>
      <c r="AB59" s="150"/>
      <c r="AC59" s="150"/>
      <c r="AD59" s="150"/>
      <c r="AE59" s="150" t="s">
        <v>517</v>
      </c>
      <c r="AF59" s="150"/>
      <c r="AG59" s="150"/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</row>
    <row r="60" spans="1:58" x14ac:dyDescent="0.2">
      <c r="A60" s="3"/>
      <c r="B60" s="4"/>
      <c r="C60" s="188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AC60">
        <v>12</v>
      </c>
      <c r="AD60">
        <v>21</v>
      </c>
      <c r="AE60" t="s">
        <v>154</v>
      </c>
    </row>
    <row r="61" spans="1:58" x14ac:dyDescent="0.2">
      <c r="A61" s="153"/>
      <c r="B61" s="154" t="s">
        <v>29</v>
      </c>
      <c r="C61" s="189"/>
      <c r="D61" s="155"/>
      <c r="E61" s="156"/>
      <c r="F61" s="156"/>
      <c r="G61" s="170">
        <f>G8+G25+G35+G53+G55</f>
        <v>0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AC61">
        <f>SUMIF(L7:L59,AC60,G7:G59)</f>
        <v>0</v>
      </c>
      <c r="AD61">
        <f>SUMIF(L7:L59,AD60,G7:G59)</f>
        <v>0</v>
      </c>
      <c r="AE61" t="s">
        <v>185</v>
      </c>
    </row>
    <row r="62" spans="1:58" x14ac:dyDescent="0.2">
      <c r="C62" s="190"/>
      <c r="D62" s="10"/>
      <c r="AE62" t="s">
        <v>186</v>
      </c>
    </row>
    <row r="63" spans="1:58" x14ac:dyDescent="0.2">
      <c r="D63" s="10"/>
    </row>
    <row r="64" spans="1:58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6F86E-8CA2-4DAF-9955-BAE216C9023C}">
  <sheetPr>
    <outlinePr summaryBelow="0"/>
  </sheetPr>
  <dimension ref="A1:BF4991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4" customWidth="1"/>
    <col min="3" max="3" width="63.28515625" style="124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 x14ac:dyDescent="0.25">
      <c r="A1" s="351" t="s">
        <v>141</v>
      </c>
      <c r="B1" s="351"/>
      <c r="C1" s="351"/>
      <c r="D1" s="351"/>
      <c r="E1" s="351"/>
      <c r="F1" s="351"/>
      <c r="G1" s="351"/>
      <c r="AE1" t="s">
        <v>142</v>
      </c>
    </row>
    <row r="2" spans="1:58" ht="25.15" customHeight="1" x14ac:dyDescent="0.2">
      <c r="A2" s="50" t="s">
        <v>7</v>
      </c>
      <c r="B2" s="49" t="s">
        <v>43</v>
      </c>
      <c r="C2" s="352" t="s">
        <v>44</v>
      </c>
      <c r="D2" s="353"/>
      <c r="E2" s="353"/>
      <c r="F2" s="353"/>
      <c r="G2" s="354"/>
      <c r="AE2" t="s">
        <v>143</v>
      </c>
    </row>
    <row r="3" spans="1:58" ht="25.15" customHeight="1" x14ac:dyDescent="0.2">
      <c r="A3" s="50" t="s">
        <v>8</v>
      </c>
      <c r="B3" s="49" t="s">
        <v>47</v>
      </c>
      <c r="C3" s="352" t="s">
        <v>44</v>
      </c>
      <c r="D3" s="353"/>
      <c r="E3" s="353"/>
      <c r="F3" s="353"/>
      <c r="G3" s="354"/>
      <c r="AA3" s="124" t="s">
        <v>143</v>
      </c>
      <c r="AE3" t="s">
        <v>144</v>
      </c>
    </row>
    <row r="4" spans="1:58" ht="25.15" customHeight="1" x14ac:dyDescent="0.2">
      <c r="A4" s="143" t="s">
        <v>9</v>
      </c>
      <c r="B4" s="144" t="s">
        <v>62</v>
      </c>
      <c r="C4" s="355" t="s">
        <v>63</v>
      </c>
      <c r="D4" s="356"/>
      <c r="E4" s="356"/>
      <c r="F4" s="356"/>
      <c r="G4" s="357"/>
      <c r="AE4" t="s">
        <v>145</v>
      </c>
    </row>
    <row r="5" spans="1:58" x14ac:dyDescent="0.2">
      <c r="D5" s="10"/>
    </row>
    <row r="6" spans="1:58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58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</row>
    <row r="8" spans="1:58" x14ac:dyDescent="0.2">
      <c r="A8" s="164" t="s">
        <v>166</v>
      </c>
      <c r="B8" s="165" t="s">
        <v>93</v>
      </c>
      <c r="C8" s="185" t="s">
        <v>94</v>
      </c>
      <c r="D8" s="166"/>
      <c r="E8" s="167"/>
      <c r="F8" s="168"/>
      <c r="G8" s="168">
        <f>SUMIF(AE9:AE14,"&lt;&gt;NOR",G9:G14)</f>
        <v>0</v>
      </c>
      <c r="H8" s="168"/>
      <c r="I8" s="168">
        <f>SUM(I9:I14)</f>
        <v>0</v>
      </c>
      <c r="J8" s="168"/>
      <c r="K8" s="168">
        <f>SUM(K9:K14)</f>
        <v>0</v>
      </c>
      <c r="L8" s="168"/>
      <c r="M8" s="168">
        <f>SUM(M9:M14)</f>
        <v>0</v>
      </c>
      <c r="N8" s="167"/>
      <c r="O8" s="167">
        <f>SUM(O9:O14)</f>
        <v>0</v>
      </c>
      <c r="P8" s="167"/>
      <c r="Q8" s="167">
        <f>SUM(Q9:Q14)</f>
        <v>55</v>
      </c>
      <c r="R8" s="169"/>
      <c r="S8" s="163"/>
      <c r="T8" s="163">
        <f>SUM(T9:T14)</f>
        <v>127.84</v>
      </c>
      <c r="U8" s="163"/>
      <c r="V8" s="163"/>
      <c r="W8" s="163"/>
      <c r="AE8" t="s">
        <v>167</v>
      </c>
    </row>
    <row r="9" spans="1:58" outlineLevel="1" x14ac:dyDescent="0.2">
      <c r="A9" s="171">
        <v>1</v>
      </c>
      <c r="B9" s="172" t="s">
        <v>524</v>
      </c>
      <c r="C9" s="187" t="s">
        <v>605</v>
      </c>
      <c r="D9" s="173" t="s">
        <v>188</v>
      </c>
      <c r="E9" s="174">
        <v>25</v>
      </c>
      <c r="F9" s="175"/>
      <c r="G9" s="176">
        <f t="shared" ref="G9:G14" si="0">ROUND(E9*F9,2)</f>
        <v>0</v>
      </c>
      <c r="H9" s="175"/>
      <c r="I9" s="176">
        <f t="shared" ref="I9:I14" si="1">ROUND(E9*H9,2)</f>
        <v>0</v>
      </c>
      <c r="J9" s="175"/>
      <c r="K9" s="176">
        <f t="shared" ref="K9:K14" si="2">ROUND(E9*J9,2)</f>
        <v>0</v>
      </c>
      <c r="L9" s="176">
        <v>21</v>
      </c>
      <c r="M9" s="176">
        <f t="shared" ref="M9:M14" si="3">G9*(1+L9/100)</f>
        <v>0</v>
      </c>
      <c r="N9" s="174">
        <v>0</v>
      </c>
      <c r="O9" s="174">
        <f t="shared" ref="O9:O14" si="4">ROUND(E9*N9,2)</f>
        <v>0</v>
      </c>
      <c r="P9" s="174">
        <v>0</v>
      </c>
      <c r="Q9" s="174">
        <f t="shared" ref="Q9:Q14" si="5">ROUND(E9*P9,2)</f>
        <v>0</v>
      </c>
      <c r="R9" s="177" t="s">
        <v>171</v>
      </c>
      <c r="S9" s="161">
        <v>2.2490000000000001</v>
      </c>
      <c r="T9" s="161">
        <f t="shared" ref="T9:T14" si="6">ROUND(E9*S9,2)</f>
        <v>56.23</v>
      </c>
      <c r="U9" s="161"/>
      <c r="V9" s="161" t="s">
        <v>172</v>
      </c>
      <c r="W9" s="161" t="s">
        <v>173</v>
      </c>
      <c r="X9" s="150"/>
      <c r="Y9" s="150"/>
      <c r="Z9" s="150"/>
      <c r="AA9" s="150"/>
      <c r="AB9" s="150"/>
      <c r="AC9" s="150"/>
      <c r="AD9" s="150"/>
      <c r="AE9" s="150" t="s">
        <v>174</v>
      </c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</row>
    <row r="10" spans="1:58" outlineLevel="1" x14ac:dyDescent="0.2">
      <c r="A10" s="171">
        <v>2</v>
      </c>
      <c r="B10" s="172" t="s">
        <v>193</v>
      </c>
      <c r="C10" s="187" t="s">
        <v>559</v>
      </c>
      <c r="D10" s="173" t="s">
        <v>188</v>
      </c>
      <c r="E10" s="174">
        <v>25</v>
      </c>
      <c r="F10" s="175"/>
      <c r="G10" s="176">
        <f t="shared" si="0"/>
        <v>0</v>
      </c>
      <c r="H10" s="175"/>
      <c r="I10" s="176">
        <f t="shared" si="1"/>
        <v>0</v>
      </c>
      <c r="J10" s="175"/>
      <c r="K10" s="176">
        <f t="shared" si="2"/>
        <v>0</v>
      </c>
      <c r="L10" s="176">
        <v>21</v>
      </c>
      <c r="M10" s="176">
        <f t="shared" si="3"/>
        <v>0</v>
      </c>
      <c r="N10" s="174">
        <v>0</v>
      </c>
      <c r="O10" s="174">
        <f t="shared" si="4"/>
        <v>0</v>
      </c>
      <c r="P10" s="174">
        <v>0</v>
      </c>
      <c r="Q10" s="174">
        <f t="shared" si="5"/>
        <v>0</v>
      </c>
      <c r="R10" s="177" t="s">
        <v>171</v>
      </c>
      <c r="S10" s="161">
        <v>1.0999999999999999E-2</v>
      </c>
      <c r="T10" s="161">
        <f t="shared" si="6"/>
        <v>0.28000000000000003</v>
      </c>
      <c r="U10" s="161"/>
      <c r="V10" s="161" t="s">
        <v>172</v>
      </c>
      <c r="W10" s="161" t="s">
        <v>173</v>
      </c>
      <c r="X10" s="150"/>
      <c r="Y10" s="150"/>
      <c r="Z10" s="150"/>
      <c r="AA10" s="150"/>
      <c r="AB10" s="150"/>
      <c r="AC10" s="150"/>
      <c r="AD10" s="150"/>
      <c r="AE10" s="150" t="s">
        <v>174</v>
      </c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</row>
    <row r="11" spans="1:58" outlineLevel="1" x14ac:dyDescent="0.2">
      <c r="A11" s="171">
        <v>3</v>
      </c>
      <c r="B11" s="172" t="s">
        <v>196</v>
      </c>
      <c r="C11" s="187" t="s">
        <v>560</v>
      </c>
      <c r="D11" s="173" t="s">
        <v>188</v>
      </c>
      <c r="E11" s="174">
        <v>750</v>
      </c>
      <c r="F11" s="175"/>
      <c r="G11" s="176">
        <f t="shared" si="0"/>
        <v>0</v>
      </c>
      <c r="H11" s="175"/>
      <c r="I11" s="176">
        <f t="shared" si="1"/>
        <v>0</v>
      </c>
      <c r="J11" s="175"/>
      <c r="K11" s="176">
        <f t="shared" si="2"/>
        <v>0</v>
      </c>
      <c r="L11" s="176">
        <v>21</v>
      </c>
      <c r="M11" s="176">
        <f t="shared" si="3"/>
        <v>0</v>
      </c>
      <c r="N11" s="174">
        <v>0</v>
      </c>
      <c r="O11" s="174">
        <f t="shared" si="4"/>
        <v>0</v>
      </c>
      <c r="P11" s="174">
        <v>0</v>
      </c>
      <c r="Q11" s="174">
        <f t="shared" si="5"/>
        <v>0</v>
      </c>
      <c r="R11" s="177" t="s">
        <v>171</v>
      </c>
      <c r="S11" s="161">
        <v>0</v>
      </c>
      <c r="T11" s="161">
        <f t="shared" si="6"/>
        <v>0</v>
      </c>
      <c r="U11" s="161"/>
      <c r="V11" s="161" t="s">
        <v>172</v>
      </c>
      <c r="W11" s="161" t="s">
        <v>173</v>
      </c>
      <c r="X11" s="150"/>
      <c r="Y11" s="150"/>
      <c r="Z11" s="150"/>
      <c r="AA11" s="150"/>
      <c r="AB11" s="150"/>
      <c r="AC11" s="150"/>
      <c r="AD11" s="150"/>
      <c r="AE11" s="150" t="s">
        <v>174</v>
      </c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</row>
    <row r="12" spans="1:58" outlineLevel="1" x14ac:dyDescent="0.2">
      <c r="A12" s="178">
        <v>4</v>
      </c>
      <c r="B12" s="179" t="s">
        <v>200</v>
      </c>
      <c r="C12" s="186" t="s">
        <v>201</v>
      </c>
      <c r="D12" s="180" t="s">
        <v>188</v>
      </c>
      <c r="E12" s="181">
        <v>25</v>
      </c>
      <c r="F12" s="182"/>
      <c r="G12" s="183">
        <f t="shared" si="0"/>
        <v>0</v>
      </c>
      <c r="H12" s="182"/>
      <c r="I12" s="183">
        <f t="shared" si="1"/>
        <v>0</v>
      </c>
      <c r="J12" s="182"/>
      <c r="K12" s="183">
        <f t="shared" si="2"/>
        <v>0</v>
      </c>
      <c r="L12" s="183">
        <v>21</v>
      </c>
      <c r="M12" s="183">
        <f t="shared" si="3"/>
        <v>0</v>
      </c>
      <c r="N12" s="181">
        <v>0</v>
      </c>
      <c r="O12" s="181">
        <f t="shared" si="4"/>
        <v>0</v>
      </c>
      <c r="P12" s="181">
        <v>0</v>
      </c>
      <c r="Q12" s="181">
        <f t="shared" si="5"/>
        <v>0</v>
      </c>
      <c r="R12" s="184" t="s">
        <v>171</v>
      </c>
      <c r="S12" s="161">
        <v>0</v>
      </c>
      <c r="T12" s="161">
        <f t="shared" si="6"/>
        <v>0</v>
      </c>
      <c r="U12" s="161"/>
      <c r="V12" s="161" t="s">
        <v>172</v>
      </c>
      <c r="W12" s="161" t="s">
        <v>173</v>
      </c>
      <c r="X12" s="150"/>
      <c r="Y12" s="150"/>
      <c r="Z12" s="150"/>
      <c r="AA12" s="150"/>
      <c r="AB12" s="150"/>
      <c r="AC12" s="150"/>
      <c r="AD12" s="150"/>
      <c r="AE12" s="150" t="s">
        <v>174</v>
      </c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</row>
    <row r="13" spans="1:58" ht="22.5" outlineLevel="1" x14ac:dyDescent="0.2">
      <c r="A13" s="178">
        <v>5</v>
      </c>
      <c r="B13" s="179" t="s">
        <v>548</v>
      </c>
      <c r="C13" s="186" t="s">
        <v>615</v>
      </c>
      <c r="D13" s="180" t="s">
        <v>204</v>
      </c>
      <c r="E13" s="181">
        <v>50</v>
      </c>
      <c r="F13" s="182"/>
      <c r="G13" s="183">
        <f t="shared" si="0"/>
        <v>0</v>
      </c>
      <c r="H13" s="182"/>
      <c r="I13" s="183">
        <f t="shared" si="1"/>
        <v>0</v>
      </c>
      <c r="J13" s="182"/>
      <c r="K13" s="183">
        <f t="shared" si="2"/>
        <v>0</v>
      </c>
      <c r="L13" s="183">
        <v>21</v>
      </c>
      <c r="M13" s="183">
        <f t="shared" si="3"/>
        <v>0</v>
      </c>
      <c r="N13" s="181">
        <v>0</v>
      </c>
      <c r="O13" s="181">
        <f t="shared" si="4"/>
        <v>0</v>
      </c>
      <c r="P13" s="181">
        <v>0.99</v>
      </c>
      <c r="Q13" s="181">
        <f t="shared" si="5"/>
        <v>49.5</v>
      </c>
      <c r="R13" s="184" t="s">
        <v>189</v>
      </c>
      <c r="S13" s="161">
        <v>1.4265000000000001</v>
      </c>
      <c r="T13" s="161">
        <f t="shared" si="6"/>
        <v>71.33</v>
      </c>
      <c r="U13" s="161"/>
      <c r="V13" s="161" t="s">
        <v>172</v>
      </c>
      <c r="W13" s="161" t="s">
        <v>173</v>
      </c>
      <c r="X13" s="150"/>
      <c r="Y13" s="150"/>
      <c r="Z13" s="150"/>
      <c r="AA13" s="150"/>
      <c r="AB13" s="150"/>
      <c r="AC13" s="150"/>
      <c r="AD13" s="150"/>
      <c r="AE13" s="150" t="s">
        <v>174</v>
      </c>
      <c r="AF13" s="150"/>
      <c r="AG13" s="150"/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</row>
    <row r="14" spans="1:58" outlineLevel="1" x14ac:dyDescent="0.2">
      <c r="A14" s="178">
        <v>6</v>
      </c>
      <c r="B14" s="179" t="s">
        <v>488</v>
      </c>
      <c r="C14" s="186" t="s">
        <v>489</v>
      </c>
      <c r="D14" s="180" t="s">
        <v>204</v>
      </c>
      <c r="E14" s="181">
        <v>50</v>
      </c>
      <c r="F14" s="182"/>
      <c r="G14" s="183">
        <f t="shared" si="0"/>
        <v>0</v>
      </c>
      <c r="H14" s="182"/>
      <c r="I14" s="183">
        <f t="shared" si="1"/>
        <v>0</v>
      </c>
      <c r="J14" s="182"/>
      <c r="K14" s="183">
        <f t="shared" si="2"/>
        <v>0</v>
      </c>
      <c r="L14" s="183">
        <v>21</v>
      </c>
      <c r="M14" s="183">
        <f t="shared" si="3"/>
        <v>0</v>
      </c>
      <c r="N14" s="181">
        <v>0</v>
      </c>
      <c r="O14" s="181">
        <f t="shared" si="4"/>
        <v>0</v>
      </c>
      <c r="P14" s="181">
        <v>0.11</v>
      </c>
      <c r="Q14" s="181">
        <f t="shared" si="5"/>
        <v>5.5</v>
      </c>
      <c r="R14" s="184" t="s">
        <v>171</v>
      </c>
      <c r="S14" s="161">
        <v>0</v>
      </c>
      <c r="T14" s="161">
        <f t="shared" si="6"/>
        <v>0</v>
      </c>
      <c r="U14" s="161"/>
      <c r="V14" s="161" t="s">
        <v>172</v>
      </c>
      <c r="W14" s="161" t="s">
        <v>173</v>
      </c>
      <c r="X14" s="150"/>
      <c r="Y14" s="150"/>
      <c r="Z14" s="150"/>
      <c r="AA14" s="150"/>
      <c r="AB14" s="150"/>
      <c r="AC14" s="150"/>
      <c r="AD14" s="150"/>
      <c r="AE14" s="150" t="s">
        <v>174</v>
      </c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</row>
    <row r="15" spans="1:58" x14ac:dyDescent="0.2">
      <c r="A15" s="164" t="s">
        <v>166</v>
      </c>
      <c r="B15" s="165" t="s">
        <v>101</v>
      </c>
      <c r="C15" s="185" t="s">
        <v>102</v>
      </c>
      <c r="D15" s="166"/>
      <c r="E15" s="167"/>
      <c r="F15" s="168"/>
      <c r="G15" s="168">
        <f>SUMIF(AE16:AE22,"&lt;&gt;NOR",G16:G22)</f>
        <v>0</v>
      </c>
      <c r="H15" s="168"/>
      <c r="I15" s="168">
        <f>SUM(I16:I22)</f>
        <v>0</v>
      </c>
      <c r="J15" s="168"/>
      <c r="K15" s="168">
        <f>SUM(K16:K22)</f>
        <v>0</v>
      </c>
      <c r="L15" s="168"/>
      <c r="M15" s="168">
        <f>SUM(M16:M22)</f>
        <v>0</v>
      </c>
      <c r="N15" s="167"/>
      <c r="O15" s="167">
        <f>SUM(O16:O22)</f>
        <v>114.97</v>
      </c>
      <c r="P15" s="167"/>
      <c r="Q15" s="167">
        <f>SUM(Q16:Q22)</f>
        <v>0</v>
      </c>
      <c r="R15" s="169"/>
      <c r="S15" s="163"/>
      <c r="T15" s="163">
        <f>SUM(T16:T22)</f>
        <v>0.2</v>
      </c>
      <c r="U15" s="163"/>
      <c r="V15" s="163"/>
      <c r="W15" s="163"/>
      <c r="AE15" t="s">
        <v>167</v>
      </c>
    </row>
    <row r="16" spans="1:58" outlineLevel="1" x14ac:dyDescent="0.2">
      <c r="A16" s="178">
        <v>8</v>
      </c>
      <c r="B16" s="179" t="s">
        <v>503</v>
      </c>
      <c r="C16" s="186" t="s">
        <v>504</v>
      </c>
      <c r="D16" s="180" t="s">
        <v>216</v>
      </c>
      <c r="E16" s="181">
        <v>45</v>
      </c>
      <c r="F16" s="182"/>
      <c r="G16" s="183">
        <f t="shared" ref="G16:G22" si="7">ROUND(E16*F16,2)</f>
        <v>0</v>
      </c>
      <c r="H16" s="182"/>
      <c r="I16" s="183">
        <f t="shared" ref="I16:I22" si="8">ROUND(E16*H16,2)</f>
        <v>0</v>
      </c>
      <c r="J16" s="182"/>
      <c r="K16" s="183">
        <f t="shared" ref="K16:K22" si="9">ROUND(E16*J16,2)</f>
        <v>0</v>
      </c>
      <c r="L16" s="183">
        <v>21</v>
      </c>
      <c r="M16" s="183">
        <f t="shared" ref="M16:M22" si="10">G16*(1+L16/100)</f>
        <v>0</v>
      </c>
      <c r="N16" s="181">
        <v>0</v>
      </c>
      <c r="O16" s="181">
        <f t="shared" ref="O16:O22" si="11">ROUND(E16*N16,2)</f>
        <v>0</v>
      </c>
      <c r="P16" s="181">
        <v>0</v>
      </c>
      <c r="Q16" s="181">
        <f t="shared" ref="Q16:Q22" si="12">ROUND(E16*P16,2)</f>
        <v>0</v>
      </c>
      <c r="R16" s="184" t="s">
        <v>171</v>
      </c>
      <c r="S16" s="161">
        <v>0</v>
      </c>
      <c r="T16" s="161">
        <f t="shared" ref="T16:T22" si="13">ROUND(E16*S16,2)</f>
        <v>0</v>
      </c>
      <c r="U16" s="161"/>
      <c r="V16" s="161" t="s">
        <v>172</v>
      </c>
      <c r="W16" s="161" t="s">
        <v>173</v>
      </c>
      <c r="X16" s="150"/>
      <c r="Y16" s="150"/>
      <c r="Z16" s="150"/>
      <c r="AA16" s="150"/>
      <c r="AB16" s="150"/>
      <c r="AC16" s="150"/>
      <c r="AD16" s="150"/>
      <c r="AE16" s="150" t="s">
        <v>174</v>
      </c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</row>
    <row r="17" spans="1:58" outlineLevel="1" x14ac:dyDescent="0.2">
      <c r="A17" s="178">
        <v>9</v>
      </c>
      <c r="B17" s="179" t="s">
        <v>492</v>
      </c>
      <c r="C17" s="186" t="s">
        <v>493</v>
      </c>
      <c r="D17" s="180" t="s">
        <v>204</v>
      </c>
      <c r="E17" s="181">
        <v>100</v>
      </c>
      <c r="F17" s="182"/>
      <c r="G17" s="183">
        <f t="shared" si="7"/>
        <v>0</v>
      </c>
      <c r="H17" s="182"/>
      <c r="I17" s="183">
        <f t="shared" si="8"/>
        <v>0</v>
      </c>
      <c r="J17" s="182"/>
      <c r="K17" s="183">
        <f t="shared" si="9"/>
        <v>0</v>
      </c>
      <c r="L17" s="183">
        <v>21</v>
      </c>
      <c r="M17" s="183">
        <f t="shared" si="10"/>
        <v>0</v>
      </c>
      <c r="N17" s="181">
        <v>0.27994000000000002</v>
      </c>
      <c r="O17" s="181">
        <f t="shared" si="11"/>
        <v>27.99</v>
      </c>
      <c r="P17" s="181">
        <v>0</v>
      </c>
      <c r="Q17" s="181">
        <f t="shared" si="12"/>
        <v>0</v>
      </c>
      <c r="R17" s="184" t="s">
        <v>171</v>
      </c>
      <c r="S17" s="161">
        <v>0</v>
      </c>
      <c r="T17" s="161">
        <f t="shared" si="13"/>
        <v>0</v>
      </c>
      <c r="U17" s="161"/>
      <c r="V17" s="161" t="s">
        <v>172</v>
      </c>
      <c r="W17" s="161" t="s">
        <v>173</v>
      </c>
      <c r="X17" s="150"/>
      <c r="Y17" s="150"/>
      <c r="Z17" s="150"/>
      <c r="AA17" s="150"/>
      <c r="AB17" s="150"/>
      <c r="AC17" s="150"/>
      <c r="AD17" s="150"/>
      <c r="AE17" s="150" t="s">
        <v>174</v>
      </c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</row>
    <row r="18" spans="1:58" outlineLevel="1" x14ac:dyDescent="0.2">
      <c r="A18" s="178">
        <v>10</v>
      </c>
      <c r="B18" s="179" t="s">
        <v>494</v>
      </c>
      <c r="C18" s="186" t="s">
        <v>495</v>
      </c>
      <c r="D18" s="180" t="s">
        <v>204</v>
      </c>
      <c r="E18" s="181">
        <v>100</v>
      </c>
      <c r="F18" s="182"/>
      <c r="G18" s="183">
        <f t="shared" si="7"/>
        <v>0</v>
      </c>
      <c r="H18" s="182"/>
      <c r="I18" s="183">
        <f t="shared" si="8"/>
        <v>0</v>
      </c>
      <c r="J18" s="182"/>
      <c r="K18" s="183">
        <f t="shared" si="9"/>
        <v>0</v>
      </c>
      <c r="L18" s="183">
        <v>21</v>
      </c>
      <c r="M18" s="183">
        <f t="shared" si="10"/>
        <v>0</v>
      </c>
      <c r="N18" s="181">
        <v>0.60104000000000002</v>
      </c>
      <c r="O18" s="181">
        <f t="shared" si="11"/>
        <v>60.1</v>
      </c>
      <c r="P18" s="181">
        <v>0</v>
      </c>
      <c r="Q18" s="181">
        <f t="shared" si="12"/>
        <v>0</v>
      </c>
      <c r="R18" s="184" t="s">
        <v>171</v>
      </c>
      <c r="S18" s="161">
        <v>0</v>
      </c>
      <c r="T18" s="161">
        <f t="shared" si="13"/>
        <v>0</v>
      </c>
      <c r="U18" s="161"/>
      <c r="V18" s="161" t="s">
        <v>172</v>
      </c>
      <c r="W18" s="161" t="s">
        <v>173</v>
      </c>
      <c r="X18" s="150"/>
      <c r="Y18" s="150"/>
      <c r="Z18" s="150"/>
      <c r="AA18" s="150"/>
      <c r="AB18" s="150"/>
      <c r="AC18" s="150"/>
      <c r="AD18" s="150"/>
      <c r="AE18" s="150" t="s">
        <v>174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</row>
    <row r="19" spans="1:58" outlineLevel="1" x14ac:dyDescent="0.2">
      <c r="A19" s="178">
        <v>11</v>
      </c>
      <c r="B19" s="179" t="s">
        <v>496</v>
      </c>
      <c r="C19" s="186" t="s">
        <v>497</v>
      </c>
      <c r="D19" s="180" t="s">
        <v>204</v>
      </c>
      <c r="E19" s="181">
        <v>100</v>
      </c>
      <c r="F19" s="182"/>
      <c r="G19" s="183">
        <f t="shared" si="7"/>
        <v>0</v>
      </c>
      <c r="H19" s="182"/>
      <c r="I19" s="183">
        <f t="shared" si="8"/>
        <v>0</v>
      </c>
      <c r="J19" s="182"/>
      <c r="K19" s="183">
        <f t="shared" si="9"/>
        <v>0</v>
      </c>
      <c r="L19" s="183">
        <v>21</v>
      </c>
      <c r="M19" s="183">
        <f t="shared" si="10"/>
        <v>0</v>
      </c>
      <c r="N19" s="181">
        <v>0.13188</v>
      </c>
      <c r="O19" s="181">
        <f t="shared" si="11"/>
        <v>13.19</v>
      </c>
      <c r="P19" s="181">
        <v>0</v>
      </c>
      <c r="Q19" s="181">
        <f t="shared" si="12"/>
        <v>0</v>
      </c>
      <c r="R19" s="184" t="s">
        <v>171</v>
      </c>
      <c r="S19" s="161">
        <v>0</v>
      </c>
      <c r="T19" s="161">
        <f t="shared" si="13"/>
        <v>0</v>
      </c>
      <c r="U19" s="161"/>
      <c r="V19" s="161" t="s">
        <v>172</v>
      </c>
      <c r="W19" s="161" t="s">
        <v>173</v>
      </c>
      <c r="X19" s="150"/>
      <c r="Y19" s="150"/>
      <c r="Z19" s="150"/>
      <c r="AA19" s="150"/>
      <c r="AB19" s="150"/>
      <c r="AC19" s="150"/>
      <c r="AD19" s="150"/>
      <c r="AE19" s="150" t="s">
        <v>174</v>
      </c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</row>
    <row r="20" spans="1:58" outlineLevel="1" x14ac:dyDescent="0.2">
      <c r="A20" s="178">
        <v>12</v>
      </c>
      <c r="B20" s="179" t="s">
        <v>498</v>
      </c>
      <c r="C20" s="186" t="s">
        <v>499</v>
      </c>
      <c r="D20" s="180" t="s">
        <v>204</v>
      </c>
      <c r="E20" s="181">
        <v>100</v>
      </c>
      <c r="F20" s="182"/>
      <c r="G20" s="183">
        <f t="shared" si="7"/>
        <v>0</v>
      </c>
      <c r="H20" s="182"/>
      <c r="I20" s="183">
        <f t="shared" si="8"/>
        <v>0</v>
      </c>
      <c r="J20" s="182"/>
      <c r="K20" s="183">
        <f t="shared" si="9"/>
        <v>0</v>
      </c>
      <c r="L20" s="183">
        <v>21</v>
      </c>
      <c r="M20" s="183">
        <f t="shared" si="10"/>
        <v>0</v>
      </c>
      <c r="N20" s="181">
        <v>7.0200000000000002E-3</v>
      </c>
      <c r="O20" s="181">
        <f t="shared" si="11"/>
        <v>0.7</v>
      </c>
      <c r="P20" s="181">
        <v>0</v>
      </c>
      <c r="Q20" s="181">
        <f t="shared" si="12"/>
        <v>0</v>
      </c>
      <c r="R20" s="184" t="s">
        <v>171</v>
      </c>
      <c r="S20" s="161">
        <v>0</v>
      </c>
      <c r="T20" s="161">
        <f t="shared" si="13"/>
        <v>0</v>
      </c>
      <c r="U20" s="161"/>
      <c r="V20" s="161" t="s">
        <v>172</v>
      </c>
      <c r="W20" s="161" t="s">
        <v>173</v>
      </c>
      <c r="X20" s="150"/>
      <c r="Y20" s="150"/>
      <c r="Z20" s="150"/>
      <c r="AA20" s="150"/>
      <c r="AB20" s="150"/>
      <c r="AC20" s="150"/>
      <c r="AD20" s="150"/>
      <c r="AE20" s="150" t="s">
        <v>174</v>
      </c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</row>
    <row r="21" spans="1:58" outlineLevel="1" x14ac:dyDescent="0.2">
      <c r="A21" s="171">
        <v>13</v>
      </c>
      <c r="B21" s="172" t="s">
        <v>500</v>
      </c>
      <c r="C21" s="187" t="s">
        <v>600</v>
      </c>
      <c r="D21" s="173" t="s">
        <v>204</v>
      </c>
      <c r="E21" s="174">
        <v>100</v>
      </c>
      <c r="F21" s="175"/>
      <c r="G21" s="176">
        <f t="shared" si="7"/>
        <v>0</v>
      </c>
      <c r="H21" s="175"/>
      <c r="I21" s="176">
        <f t="shared" si="8"/>
        <v>0</v>
      </c>
      <c r="J21" s="175"/>
      <c r="K21" s="176">
        <f t="shared" si="9"/>
        <v>0</v>
      </c>
      <c r="L21" s="176">
        <v>21</v>
      </c>
      <c r="M21" s="176">
        <f t="shared" si="10"/>
        <v>0</v>
      </c>
      <c r="N21" s="174">
        <v>2.0000000000000001E-4</v>
      </c>
      <c r="O21" s="174">
        <f t="shared" si="11"/>
        <v>0.02</v>
      </c>
      <c r="P21" s="174">
        <v>0</v>
      </c>
      <c r="Q21" s="174">
        <f t="shared" si="12"/>
        <v>0</v>
      </c>
      <c r="R21" s="177" t="s">
        <v>171</v>
      </c>
      <c r="S21" s="161">
        <v>2E-3</v>
      </c>
      <c r="T21" s="161">
        <f t="shared" si="13"/>
        <v>0.2</v>
      </c>
      <c r="U21" s="161"/>
      <c r="V21" s="161" t="s">
        <v>172</v>
      </c>
      <c r="W21" s="161" t="s">
        <v>173</v>
      </c>
      <c r="X21" s="150"/>
      <c r="Y21" s="150"/>
      <c r="Z21" s="150"/>
      <c r="AA21" s="150"/>
      <c r="AB21" s="150"/>
      <c r="AC21" s="150"/>
      <c r="AD21" s="150"/>
      <c r="AE21" s="150" t="s">
        <v>174</v>
      </c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</row>
    <row r="22" spans="1:58" outlineLevel="1" x14ac:dyDescent="0.2">
      <c r="A22" s="178">
        <v>14</v>
      </c>
      <c r="B22" s="179" t="s">
        <v>501</v>
      </c>
      <c r="C22" s="186" t="s">
        <v>502</v>
      </c>
      <c r="D22" s="180" t="s">
        <v>204</v>
      </c>
      <c r="E22" s="181">
        <v>100</v>
      </c>
      <c r="F22" s="182"/>
      <c r="G22" s="183">
        <f t="shared" si="7"/>
        <v>0</v>
      </c>
      <c r="H22" s="182"/>
      <c r="I22" s="183">
        <f t="shared" si="8"/>
        <v>0</v>
      </c>
      <c r="J22" s="182"/>
      <c r="K22" s="183">
        <f t="shared" si="9"/>
        <v>0</v>
      </c>
      <c r="L22" s="183">
        <v>21</v>
      </c>
      <c r="M22" s="183">
        <f t="shared" si="10"/>
        <v>0</v>
      </c>
      <c r="N22" s="181">
        <v>0.12966</v>
      </c>
      <c r="O22" s="181">
        <f t="shared" si="11"/>
        <v>12.97</v>
      </c>
      <c r="P22" s="181">
        <v>0</v>
      </c>
      <c r="Q22" s="181">
        <f t="shared" si="12"/>
        <v>0</v>
      </c>
      <c r="R22" s="184" t="s">
        <v>171</v>
      </c>
      <c r="S22" s="161">
        <v>0</v>
      </c>
      <c r="T22" s="161">
        <f t="shared" si="13"/>
        <v>0</v>
      </c>
      <c r="U22" s="161"/>
      <c r="V22" s="161" t="s">
        <v>172</v>
      </c>
      <c r="W22" s="161" t="s">
        <v>173</v>
      </c>
      <c r="X22" s="150"/>
      <c r="Y22" s="150"/>
      <c r="Z22" s="150"/>
      <c r="AA22" s="150"/>
      <c r="AB22" s="150"/>
      <c r="AC22" s="150"/>
      <c r="AD22" s="150"/>
      <c r="AE22" s="150" t="s">
        <v>174</v>
      </c>
      <c r="AF22" s="150"/>
      <c r="AG22" s="150"/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</row>
    <row r="23" spans="1:58" x14ac:dyDescent="0.2">
      <c r="A23" s="164" t="s">
        <v>166</v>
      </c>
      <c r="B23" s="165" t="s">
        <v>108</v>
      </c>
      <c r="C23" s="185" t="s">
        <v>110</v>
      </c>
      <c r="D23" s="166"/>
      <c r="E23" s="167"/>
      <c r="F23" s="168"/>
      <c r="G23" s="168">
        <f>SUMIF(AE24:AE24,"&lt;&gt;NOR",G24:G24)</f>
        <v>0</v>
      </c>
      <c r="H23" s="168"/>
      <c r="I23" s="168">
        <f>SUM(I24:I24)</f>
        <v>0</v>
      </c>
      <c r="J23" s="168"/>
      <c r="K23" s="168">
        <f>SUM(K24:K24)</f>
        <v>0</v>
      </c>
      <c r="L23" s="168"/>
      <c r="M23" s="168">
        <f>SUM(M24:M24)</f>
        <v>0</v>
      </c>
      <c r="N23" s="167"/>
      <c r="O23" s="167">
        <f>SUM(O24:O24)</f>
        <v>0</v>
      </c>
      <c r="P23" s="167"/>
      <c r="Q23" s="167">
        <f>SUM(Q24:Q24)</f>
        <v>0</v>
      </c>
      <c r="R23" s="169"/>
      <c r="S23" s="163"/>
      <c r="T23" s="163">
        <f>SUM(T24:T24)</f>
        <v>1.8</v>
      </c>
      <c r="U23" s="163"/>
      <c r="V23" s="163"/>
      <c r="W23" s="163"/>
      <c r="AE23" t="s">
        <v>167</v>
      </c>
    </row>
    <row r="24" spans="1:58" outlineLevel="1" x14ac:dyDescent="0.2">
      <c r="A24" s="171">
        <v>15</v>
      </c>
      <c r="B24" s="172" t="s">
        <v>202</v>
      </c>
      <c r="C24" s="187" t="s">
        <v>203</v>
      </c>
      <c r="D24" s="173" t="s">
        <v>204</v>
      </c>
      <c r="E24" s="174">
        <v>100</v>
      </c>
      <c r="F24" s="175"/>
      <c r="G24" s="176">
        <f>ROUND(E24*F24,2)</f>
        <v>0</v>
      </c>
      <c r="H24" s="175"/>
      <c r="I24" s="176">
        <f>ROUND(E24*H24,2)</f>
        <v>0</v>
      </c>
      <c r="J24" s="175"/>
      <c r="K24" s="176">
        <f>ROUND(E24*J24,2)</f>
        <v>0</v>
      </c>
      <c r="L24" s="176">
        <v>21</v>
      </c>
      <c r="M24" s="176">
        <f>G24*(1+L24/100)</f>
        <v>0</v>
      </c>
      <c r="N24" s="174">
        <v>0</v>
      </c>
      <c r="O24" s="174">
        <f>ROUND(E24*N24,2)</f>
        <v>0</v>
      </c>
      <c r="P24" s="174">
        <v>0</v>
      </c>
      <c r="Q24" s="174">
        <f>ROUND(E24*P24,2)</f>
        <v>0</v>
      </c>
      <c r="R24" s="177" t="s">
        <v>171</v>
      </c>
      <c r="S24" s="161">
        <v>1.7999999999999999E-2</v>
      </c>
      <c r="T24" s="161">
        <f>ROUND(E24*S24,2)</f>
        <v>1.8</v>
      </c>
      <c r="U24" s="161"/>
      <c r="V24" s="161" t="s">
        <v>172</v>
      </c>
      <c r="W24" s="161" t="s">
        <v>173</v>
      </c>
      <c r="X24" s="150"/>
      <c r="Y24" s="150"/>
      <c r="Z24" s="150"/>
      <c r="AA24" s="150"/>
      <c r="AB24" s="150"/>
      <c r="AC24" s="150"/>
      <c r="AD24" s="150"/>
      <c r="AE24" s="150" t="s">
        <v>174</v>
      </c>
      <c r="AF24" s="150"/>
      <c r="AG24" s="150"/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</row>
    <row r="25" spans="1:58" x14ac:dyDescent="0.2">
      <c r="A25" s="164" t="s">
        <v>166</v>
      </c>
      <c r="B25" s="165" t="s">
        <v>113</v>
      </c>
      <c r="C25" s="185" t="s">
        <v>114</v>
      </c>
      <c r="D25" s="166"/>
      <c r="E25" s="167"/>
      <c r="F25" s="168"/>
      <c r="G25" s="168">
        <f>SUMIF(AE26:AE26,"&lt;&gt;NOR",G26:G26)</f>
        <v>0</v>
      </c>
      <c r="H25" s="168"/>
      <c r="I25" s="168">
        <f>SUM(I26:I26)</f>
        <v>0</v>
      </c>
      <c r="J25" s="168"/>
      <c r="K25" s="168">
        <f>SUM(K26:K26)</f>
        <v>0</v>
      </c>
      <c r="L25" s="168"/>
      <c r="M25" s="168">
        <f>SUM(M26:M26)</f>
        <v>0</v>
      </c>
      <c r="N25" s="167"/>
      <c r="O25" s="167">
        <f>SUM(O26:O26)</f>
        <v>0</v>
      </c>
      <c r="P25" s="167"/>
      <c r="Q25" s="167">
        <f>SUM(Q26:Q26)</f>
        <v>0</v>
      </c>
      <c r="R25" s="169"/>
      <c r="S25" s="163"/>
      <c r="T25" s="163">
        <f>SUM(T26:T26)</f>
        <v>1.84</v>
      </c>
      <c r="U25" s="163"/>
      <c r="V25" s="163"/>
      <c r="W25" s="163"/>
      <c r="AE25" t="s">
        <v>167</v>
      </c>
    </row>
    <row r="26" spans="1:58" outlineLevel="1" x14ac:dyDescent="0.2">
      <c r="A26" s="171">
        <v>16</v>
      </c>
      <c r="B26" s="172" t="s">
        <v>549</v>
      </c>
      <c r="C26" s="187" t="s">
        <v>616</v>
      </c>
      <c r="D26" s="173" t="s">
        <v>226</v>
      </c>
      <c r="E26" s="174">
        <v>114.974</v>
      </c>
      <c r="F26" s="175"/>
      <c r="G26" s="176">
        <f>ROUND(E26*F26,2)</f>
        <v>0</v>
      </c>
      <c r="H26" s="175"/>
      <c r="I26" s="176">
        <f>ROUND(E26*H26,2)</f>
        <v>0</v>
      </c>
      <c r="J26" s="175"/>
      <c r="K26" s="176">
        <f>ROUND(E26*J26,2)</f>
        <v>0</v>
      </c>
      <c r="L26" s="176">
        <v>21</v>
      </c>
      <c r="M26" s="176">
        <f>G26*(1+L26/100)</f>
        <v>0</v>
      </c>
      <c r="N26" s="174">
        <v>0</v>
      </c>
      <c r="O26" s="174">
        <f>ROUND(E26*N26,2)</f>
        <v>0</v>
      </c>
      <c r="P26" s="174">
        <v>0</v>
      </c>
      <c r="Q26" s="174">
        <f>ROUND(E26*P26,2)</f>
        <v>0</v>
      </c>
      <c r="R26" s="177" t="s">
        <v>171</v>
      </c>
      <c r="S26" s="161">
        <v>1.6E-2</v>
      </c>
      <c r="T26" s="161">
        <f>ROUND(E26*S26,2)</f>
        <v>1.84</v>
      </c>
      <c r="U26" s="161"/>
      <c r="V26" s="161" t="s">
        <v>172</v>
      </c>
      <c r="W26" s="161" t="s">
        <v>173</v>
      </c>
      <c r="X26" s="150"/>
      <c r="Y26" s="150"/>
      <c r="Z26" s="150"/>
      <c r="AA26" s="150"/>
      <c r="AB26" s="150"/>
      <c r="AC26" s="150"/>
      <c r="AD26" s="150"/>
      <c r="AE26" s="150" t="s">
        <v>174</v>
      </c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</row>
    <row r="27" spans="1:58" x14ac:dyDescent="0.2">
      <c r="A27" s="164" t="s">
        <v>166</v>
      </c>
      <c r="B27" s="165" t="s">
        <v>136</v>
      </c>
      <c r="C27" s="185" t="s">
        <v>137</v>
      </c>
      <c r="D27" s="166"/>
      <c r="E27" s="167"/>
      <c r="F27" s="168"/>
      <c r="G27" s="168">
        <f>SUMIF(AE28:AE31,"&lt;&gt;NOR",G28:G31)</f>
        <v>0</v>
      </c>
      <c r="H27" s="168"/>
      <c r="I27" s="168">
        <f>SUM(I28:I31)</f>
        <v>0</v>
      </c>
      <c r="J27" s="168"/>
      <c r="K27" s="168">
        <f>SUM(K28:K31)</f>
        <v>0</v>
      </c>
      <c r="L27" s="168"/>
      <c r="M27" s="168">
        <f>SUM(M28:M31)</f>
        <v>0</v>
      </c>
      <c r="N27" s="167"/>
      <c r="O27" s="167">
        <f>SUM(O28:O31)</f>
        <v>0</v>
      </c>
      <c r="P27" s="167"/>
      <c r="Q27" s="167">
        <f>SUM(Q28:Q31)</f>
        <v>0</v>
      </c>
      <c r="R27" s="169"/>
      <c r="S27" s="163"/>
      <c r="T27" s="163">
        <f>SUM(T28:T31)</f>
        <v>27.279999999999998</v>
      </c>
      <c r="U27" s="163"/>
      <c r="V27" s="163"/>
      <c r="W27" s="163"/>
      <c r="AE27" t="s">
        <v>167</v>
      </c>
    </row>
    <row r="28" spans="1:58" outlineLevel="1" x14ac:dyDescent="0.2">
      <c r="A28" s="178">
        <v>17</v>
      </c>
      <c r="B28" s="179" t="s">
        <v>516</v>
      </c>
      <c r="C28" s="186" t="s">
        <v>602</v>
      </c>
      <c r="D28" s="180" t="s">
        <v>226</v>
      </c>
      <c r="E28" s="181">
        <v>55</v>
      </c>
      <c r="F28" s="182"/>
      <c r="G28" s="183">
        <f>ROUND(E28*F28,2)</f>
        <v>0</v>
      </c>
      <c r="H28" s="182"/>
      <c r="I28" s="183">
        <f>ROUND(E28*H28,2)</f>
        <v>0</v>
      </c>
      <c r="J28" s="182"/>
      <c r="K28" s="183">
        <f>ROUND(E28*J28,2)</f>
        <v>0</v>
      </c>
      <c r="L28" s="183">
        <v>21</v>
      </c>
      <c r="M28" s="183">
        <f>G28*(1+L28/100)</f>
        <v>0</v>
      </c>
      <c r="N28" s="181">
        <v>0</v>
      </c>
      <c r="O28" s="181">
        <f>ROUND(E28*N28,2)</f>
        <v>0</v>
      </c>
      <c r="P28" s="181">
        <v>0</v>
      </c>
      <c r="Q28" s="181">
        <f>ROUND(E28*P28,2)</f>
        <v>0</v>
      </c>
      <c r="R28" s="184" t="s">
        <v>171</v>
      </c>
      <c r="S28" s="161">
        <v>0.49</v>
      </c>
      <c r="T28" s="161">
        <f>ROUND(E28*S28,2)</f>
        <v>26.95</v>
      </c>
      <c r="U28" s="161"/>
      <c r="V28" s="161" t="s">
        <v>172</v>
      </c>
      <c r="W28" s="161" t="s">
        <v>173</v>
      </c>
      <c r="X28" s="150"/>
      <c r="Y28" s="150"/>
      <c r="Z28" s="150"/>
      <c r="AA28" s="150"/>
      <c r="AB28" s="150"/>
      <c r="AC28" s="150"/>
      <c r="AD28" s="150"/>
      <c r="AE28" s="150" t="s">
        <v>517</v>
      </c>
      <c r="AF28" s="150"/>
      <c r="AG28" s="150"/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</row>
    <row r="29" spans="1:58" outlineLevel="1" x14ac:dyDescent="0.2">
      <c r="A29" s="178">
        <v>18</v>
      </c>
      <c r="B29" s="179" t="s">
        <v>518</v>
      </c>
      <c r="C29" s="186" t="s">
        <v>603</v>
      </c>
      <c r="D29" s="180" t="s">
        <v>226</v>
      </c>
      <c r="E29" s="181">
        <v>1100</v>
      </c>
      <c r="F29" s="182"/>
      <c r="G29" s="183">
        <f>ROUND(E29*F29,2)</f>
        <v>0</v>
      </c>
      <c r="H29" s="182"/>
      <c r="I29" s="183">
        <f>ROUND(E29*H29,2)</f>
        <v>0</v>
      </c>
      <c r="J29" s="182"/>
      <c r="K29" s="183">
        <f>ROUND(E29*J29,2)</f>
        <v>0</v>
      </c>
      <c r="L29" s="183">
        <v>21</v>
      </c>
      <c r="M29" s="183">
        <f>G29*(1+L29/100)</f>
        <v>0</v>
      </c>
      <c r="N29" s="181">
        <v>0</v>
      </c>
      <c r="O29" s="181">
        <f>ROUND(E29*N29,2)</f>
        <v>0</v>
      </c>
      <c r="P29" s="181">
        <v>0</v>
      </c>
      <c r="Q29" s="181">
        <f>ROUND(E29*P29,2)</f>
        <v>0</v>
      </c>
      <c r="R29" s="184" t="s">
        <v>171</v>
      </c>
      <c r="S29" s="161">
        <v>0</v>
      </c>
      <c r="T29" s="161">
        <f>ROUND(E29*S29,2)</f>
        <v>0</v>
      </c>
      <c r="U29" s="161"/>
      <c r="V29" s="161" t="s">
        <v>172</v>
      </c>
      <c r="W29" s="161" t="s">
        <v>173</v>
      </c>
      <c r="X29" s="150"/>
      <c r="Y29" s="150"/>
      <c r="Z29" s="150"/>
      <c r="AA29" s="150"/>
      <c r="AB29" s="150"/>
      <c r="AC29" s="150"/>
      <c r="AD29" s="150"/>
      <c r="AE29" s="150" t="s">
        <v>517</v>
      </c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</row>
    <row r="30" spans="1:58" outlineLevel="1" x14ac:dyDescent="0.2">
      <c r="A30" s="178">
        <v>19</v>
      </c>
      <c r="B30" s="179" t="s">
        <v>519</v>
      </c>
      <c r="C30" s="186" t="s">
        <v>520</v>
      </c>
      <c r="D30" s="180" t="s">
        <v>226</v>
      </c>
      <c r="E30" s="181">
        <v>55</v>
      </c>
      <c r="F30" s="182"/>
      <c r="G30" s="183">
        <f>ROUND(E30*F30,2)</f>
        <v>0</v>
      </c>
      <c r="H30" s="182"/>
      <c r="I30" s="183">
        <f>ROUND(E30*H30,2)</f>
        <v>0</v>
      </c>
      <c r="J30" s="182"/>
      <c r="K30" s="183">
        <f>ROUND(E30*J30,2)</f>
        <v>0</v>
      </c>
      <c r="L30" s="183">
        <v>21</v>
      </c>
      <c r="M30" s="183">
        <f>G30*(1+L30/100)</f>
        <v>0</v>
      </c>
      <c r="N30" s="181">
        <v>0</v>
      </c>
      <c r="O30" s="181">
        <f>ROUND(E30*N30,2)</f>
        <v>0</v>
      </c>
      <c r="P30" s="181">
        <v>0</v>
      </c>
      <c r="Q30" s="181">
        <f>ROUND(E30*P30,2)</f>
        <v>0</v>
      </c>
      <c r="R30" s="184" t="s">
        <v>171</v>
      </c>
      <c r="S30" s="161">
        <v>0</v>
      </c>
      <c r="T30" s="161">
        <f>ROUND(E30*S30,2)</f>
        <v>0</v>
      </c>
      <c r="U30" s="161"/>
      <c r="V30" s="161" t="s">
        <v>172</v>
      </c>
      <c r="W30" s="161" t="s">
        <v>173</v>
      </c>
      <c r="X30" s="150"/>
      <c r="Y30" s="150"/>
      <c r="Z30" s="150"/>
      <c r="AA30" s="150"/>
      <c r="AB30" s="150"/>
      <c r="AC30" s="150"/>
      <c r="AD30" s="150"/>
      <c r="AE30" s="150" t="s">
        <v>517</v>
      </c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</row>
    <row r="31" spans="1:58" outlineLevel="1" x14ac:dyDescent="0.2">
      <c r="A31" s="171">
        <v>20</v>
      </c>
      <c r="B31" s="172" t="s">
        <v>521</v>
      </c>
      <c r="C31" s="187" t="s">
        <v>604</v>
      </c>
      <c r="D31" s="173" t="s">
        <v>226</v>
      </c>
      <c r="E31" s="174">
        <v>55</v>
      </c>
      <c r="F31" s="175"/>
      <c r="G31" s="176">
        <f>ROUND(E31*F31,2)</f>
        <v>0</v>
      </c>
      <c r="H31" s="175"/>
      <c r="I31" s="176">
        <f>ROUND(E31*H31,2)</f>
        <v>0</v>
      </c>
      <c r="J31" s="175"/>
      <c r="K31" s="176">
        <f>ROUND(E31*J31,2)</f>
        <v>0</v>
      </c>
      <c r="L31" s="176">
        <v>21</v>
      </c>
      <c r="M31" s="176">
        <f>G31*(1+L31/100)</f>
        <v>0</v>
      </c>
      <c r="N31" s="174">
        <v>0</v>
      </c>
      <c r="O31" s="174">
        <f>ROUND(E31*N31,2)</f>
        <v>0</v>
      </c>
      <c r="P31" s="174">
        <v>0</v>
      </c>
      <c r="Q31" s="174">
        <f>ROUND(E31*P31,2)</f>
        <v>0</v>
      </c>
      <c r="R31" s="177" t="s">
        <v>171</v>
      </c>
      <c r="S31" s="161">
        <v>6.0000000000000001E-3</v>
      </c>
      <c r="T31" s="161">
        <f>ROUND(E31*S31,2)</f>
        <v>0.33</v>
      </c>
      <c r="U31" s="161"/>
      <c r="V31" s="161" t="s">
        <v>172</v>
      </c>
      <c r="W31" s="161" t="s">
        <v>173</v>
      </c>
      <c r="X31" s="150"/>
      <c r="Y31" s="150"/>
      <c r="Z31" s="150"/>
      <c r="AA31" s="150"/>
      <c r="AB31" s="150"/>
      <c r="AC31" s="150"/>
      <c r="AD31" s="150"/>
      <c r="AE31" s="150" t="s">
        <v>517</v>
      </c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</row>
    <row r="32" spans="1:58" x14ac:dyDescent="0.2">
      <c r="A32" s="3"/>
      <c r="B32" s="4"/>
      <c r="C32" s="188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AC32">
        <v>12</v>
      </c>
      <c r="AD32">
        <v>21</v>
      </c>
      <c r="AE32" t="s">
        <v>154</v>
      </c>
    </row>
    <row r="33" spans="1:31" x14ac:dyDescent="0.2">
      <c r="A33" s="153"/>
      <c r="B33" s="154" t="s">
        <v>29</v>
      </c>
      <c r="C33" s="189"/>
      <c r="D33" s="155"/>
      <c r="E33" s="156"/>
      <c r="F33" s="156"/>
      <c r="G33" s="170">
        <f>G8+G15+G23+G25+G27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AC33">
        <f>SUMIF(L7:L31,AC32,G7:G31)</f>
        <v>0</v>
      </c>
      <c r="AD33">
        <f>SUMIF(L7:L31,AD32,G7:G31)</f>
        <v>0</v>
      </c>
      <c r="AE33" t="s">
        <v>185</v>
      </c>
    </row>
    <row r="34" spans="1:31" x14ac:dyDescent="0.2">
      <c r="C34" s="190"/>
      <c r="D34" s="10"/>
      <c r="AE34" t="s">
        <v>186</v>
      </c>
    </row>
    <row r="35" spans="1:31" x14ac:dyDescent="0.2">
      <c r="D35" s="10"/>
    </row>
    <row r="36" spans="1:31" x14ac:dyDescent="0.2">
      <c r="D36" s="10"/>
    </row>
    <row r="37" spans="1:31" x14ac:dyDescent="0.2">
      <c r="D37" s="10"/>
    </row>
    <row r="38" spans="1:31" x14ac:dyDescent="0.2">
      <c r="D38" s="10"/>
    </row>
    <row r="39" spans="1:31" x14ac:dyDescent="0.2">
      <c r="D39" s="10"/>
    </row>
    <row r="40" spans="1:31" x14ac:dyDescent="0.2">
      <c r="D40" s="10"/>
    </row>
    <row r="41" spans="1:31" x14ac:dyDescent="0.2">
      <c r="D41" s="10"/>
    </row>
    <row r="42" spans="1:31" x14ac:dyDescent="0.2">
      <c r="D42" s="10"/>
    </row>
    <row r="43" spans="1:31" x14ac:dyDescent="0.2">
      <c r="D43" s="10"/>
    </row>
    <row r="44" spans="1:31" x14ac:dyDescent="0.2">
      <c r="D44" s="10"/>
    </row>
    <row r="45" spans="1:31" x14ac:dyDescent="0.2">
      <c r="D45" s="10"/>
    </row>
    <row r="46" spans="1:31" x14ac:dyDescent="0.2">
      <c r="D46" s="10"/>
    </row>
    <row r="47" spans="1:31" x14ac:dyDescent="0.2">
      <c r="D47" s="10"/>
    </row>
    <row r="48" spans="1:31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0EB72-7440-44DD-80FC-0BFD599A8A13}">
  <sheetPr>
    <outlinePr summaryBelow="0"/>
  </sheetPr>
  <dimension ref="A1:BF4998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4" customWidth="1"/>
    <col min="3" max="3" width="63.28515625" style="124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 x14ac:dyDescent="0.25">
      <c r="A1" s="351" t="s">
        <v>141</v>
      </c>
      <c r="B1" s="351"/>
      <c r="C1" s="351"/>
      <c r="D1" s="351"/>
      <c r="E1" s="351"/>
      <c r="F1" s="351"/>
      <c r="G1" s="351"/>
      <c r="AE1" t="s">
        <v>142</v>
      </c>
    </row>
    <row r="2" spans="1:58" ht="25.15" customHeight="1" x14ac:dyDescent="0.2">
      <c r="A2" s="50" t="s">
        <v>7</v>
      </c>
      <c r="B2" s="49" t="s">
        <v>43</v>
      </c>
      <c r="C2" s="352" t="s">
        <v>44</v>
      </c>
      <c r="D2" s="353"/>
      <c r="E2" s="353"/>
      <c r="F2" s="353"/>
      <c r="G2" s="354"/>
      <c r="AE2" t="s">
        <v>143</v>
      </c>
    </row>
    <row r="3" spans="1:58" ht="25.15" customHeight="1" x14ac:dyDescent="0.2">
      <c r="A3" s="50" t="s">
        <v>8</v>
      </c>
      <c r="B3" s="49" t="s">
        <v>47</v>
      </c>
      <c r="C3" s="352" t="s">
        <v>44</v>
      </c>
      <c r="D3" s="353"/>
      <c r="E3" s="353"/>
      <c r="F3" s="353"/>
      <c r="G3" s="354"/>
      <c r="AA3" s="124" t="s">
        <v>143</v>
      </c>
      <c r="AE3" t="s">
        <v>144</v>
      </c>
    </row>
    <row r="4" spans="1:58" ht="25.15" customHeight="1" x14ac:dyDescent="0.2">
      <c r="A4" s="143" t="s">
        <v>9</v>
      </c>
      <c r="B4" s="144" t="s">
        <v>64</v>
      </c>
      <c r="C4" s="355" t="s">
        <v>65</v>
      </c>
      <c r="D4" s="356"/>
      <c r="E4" s="356"/>
      <c r="F4" s="356"/>
      <c r="G4" s="357"/>
      <c r="AE4" t="s">
        <v>145</v>
      </c>
    </row>
    <row r="5" spans="1:58" x14ac:dyDescent="0.2">
      <c r="D5" s="10"/>
    </row>
    <row r="6" spans="1:58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58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</row>
    <row r="8" spans="1:58" x14ac:dyDescent="0.2">
      <c r="A8" s="164" t="s">
        <v>166</v>
      </c>
      <c r="B8" s="165" t="s">
        <v>93</v>
      </c>
      <c r="C8" s="185" t="s">
        <v>94</v>
      </c>
      <c r="D8" s="166"/>
      <c r="E8" s="167"/>
      <c r="F8" s="168"/>
      <c r="G8" s="168">
        <f>SUMIF(AE9:AE12,"&lt;&gt;NOR",G9:G12)</f>
        <v>0</v>
      </c>
      <c r="H8" s="168"/>
      <c r="I8" s="168">
        <f>SUM(I9:I12)</f>
        <v>0</v>
      </c>
      <c r="J8" s="168"/>
      <c r="K8" s="168">
        <f>SUM(K9:K12)</f>
        <v>0</v>
      </c>
      <c r="L8" s="168"/>
      <c r="M8" s="168">
        <f>SUM(M9:M12)</f>
        <v>0</v>
      </c>
      <c r="N8" s="167"/>
      <c r="O8" s="167">
        <f>SUM(O9:O12)</f>
        <v>0.01</v>
      </c>
      <c r="P8" s="167"/>
      <c r="Q8" s="167">
        <f>SUM(Q9:Q12)</f>
        <v>0</v>
      </c>
      <c r="R8" s="169"/>
      <c r="S8" s="163"/>
      <c r="T8" s="163">
        <f>SUM(T9:T12)</f>
        <v>57</v>
      </c>
      <c r="U8" s="163"/>
      <c r="V8" s="163"/>
      <c r="W8" s="163"/>
      <c r="AE8" t="s">
        <v>167</v>
      </c>
    </row>
    <row r="9" spans="1:58" outlineLevel="1" x14ac:dyDescent="0.2">
      <c r="A9" s="171">
        <v>1</v>
      </c>
      <c r="B9" s="172" t="s">
        <v>476</v>
      </c>
      <c r="C9" s="187" t="s">
        <v>594</v>
      </c>
      <c r="D9" s="173" t="s">
        <v>188</v>
      </c>
      <c r="E9" s="174">
        <v>36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7" t="s">
        <v>171</v>
      </c>
      <c r="S9" s="161">
        <v>1.34E-2</v>
      </c>
      <c r="T9" s="161">
        <f>ROUND(E9*S9,2)</f>
        <v>0.48</v>
      </c>
      <c r="U9" s="161"/>
      <c r="V9" s="161" t="s">
        <v>172</v>
      </c>
      <c r="W9" s="161" t="s">
        <v>173</v>
      </c>
      <c r="X9" s="150"/>
      <c r="Y9" s="150"/>
      <c r="Z9" s="150"/>
      <c r="AA9" s="150"/>
      <c r="AB9" s="150"/>
      <c r="AC9" s="150"/>
      <c r="AD9" s="150"/>
      <c r="AE9" s="150" t="s">
        <v>174</v>
      </c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</row>
    <row r="10" spans="1:58" outlineLevel="1" x14ac:dyDescent="0.2">
      <c r="A10" s="171">
        <v>2</v>
      </c>
      <c r="B10" s="172" t="s">
        <v>483</v>
      </c>
      <c r="C10" s="187" t="s">
        <v>599</v>
      </c>
      <c r="D10" s="173" t="s">
        <v>204</v>
      </c>
      <c r="E10" s="174">
        <v>180</v>
      </c>
      <c r="F10" s="175"/>
      <c r="G10" s="176">
        <f>ROUND(E10*F10,2)</f>
        <v>0</v>
      </c>
      <c r="H10" s="175"/>
      <c r="I10" s="176">
        <f>ROUND(E10*H10,2)</f>
        <v>0</v>
      </c>
      <c r="J10" s="175"/>
      <c r="K10" s="176">
        <f>ROUND(E10*J10,2)</f>
        <v>0</v>
      </c>
      <c r="L10" s="176">
        <v>21</v>
      </c>
      <c r="M10" s="176">
        <f>G10*(1+L10/100)</f>
        <v>0</v>
      </c>
      <c r="N10" s="174">
        <v>0</v>
      </c>
      <c r="O10" s="174">
        <f>ROUND(E10*N10,2)</f>
        <v>0</v>
      </c>
      <c r="P10" s="174">
        <v>0</v>
      </c>
      <c r="Q10" s="174">
        <f>ROUND(E10*P10,2)</f>
        <v>0</v>
      </c>
      <c r="R10" s="177" t="s">
        <v>171</v>
      </c>
      <c r="S10" s="161">
        <v>0.254</v>
      </c>
      <c r="T10" s="161">
        <f>ROUND(E10*S10,2)</f>
        <v>45.72</v>
      </c>
      <c r="U10" s="161"/>
      <c r="V10" s="161" t="s">
        <v>172</v>
      </c>
      <c r="W10" s="161" t="s">
        <v>173</v>
      </c>
      <c r="X10" s="150"/>
      <c r="Y10" s="150"/>
      <c r="Z10" s="150"/>
      <c r="AA10" s="150"/>
      <c r="AB10" s="150"/>
      <c r="AC10" s="150"/>
      <c r="AD10" s="150"/>
      <c r="AE10" s="150" t="s">
        <v>174</v>
      </c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</row>
    <row r="11" spans="1:58" outlineLevel="1" x14ac:dyDescent="0.2">
      <c r="A11" s="178">
        <v>3</v>
      </c>
      <c r="B11" s="179" t="s">
        <v>205</v>
      </c>
      <c r="C11" s="186" t="s">
        <v>550</v>
      </c>
      <c r="D11" s="180" t="s">
        <v>170</v>
      </c>
      <c r="E11" s="181">
        <v>1</v>
      </c>
      <c r="F11" s="182"/>
      <c r="G11" s="183">
        <f>ROUND(E11*F11,2)</f>
        <v>0</v>
      </c>
      <c r="H11" s="182"/>
      <c r="I11" s="183">
        <f>ROUND(E11*H11,2)</f>
        <v>0</v>
      </c>
      <c r="J11" s="182"/>
      <c r="K11" s="183">
        <f>ROUND(E11*J11,2)</f>
        <v>0</v>
      </c>
      <c r="L11" s="183">
        <v>21</v>
      </c>
      <c r="M11" s="183">
        <f>G11*(1+L11/100)</f>
        <v>0</v>
      </c>
      <c r="N11" s="181">
        <v>0</v>
      </c>
      <c r="O11" s="181">
        <f>ROUND(E11*N11,2)</f>
        <v>0</v>
      </c>
      <c r="P11" s="181">
        <v>0</v>
      </c>
      <c r="Q11" s="181">
        <f>ROUND(E11*P11,2)</f>
        <v>0</v>
      </c>
      <c r="R11" s="184" t="s">
        <v>171</v>
      </c>
      <c r="S11" s="161">
        <v>0</v>
      </c>
      <c r="T11" s="161">
        <f>ROUND(E11*S11,2)</f>
        <v>0</v>
      </c>
      <c r="U11" s="161"/>
      <c r="V11" s="161" t="s">
        <v>172</v>
      </c>
      <c r="W11" s="161" t="s">
        <v>173</v>
      </c>
      <c r="X11" s="150"/>
      <c r="Y11" s="150"/>
      <c r="Z11" s="150"/>
      <c r="AA11" s="150"/>
      <c r="AB11" s="150"/>
      <c r="AC11" s="150"/>
      <c r="AD11" s="150"/>
      <c r="AE11" s="150" t="s">
        <v>174</v>
      </c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</row>
    <row r="12" spans="1:58" outlineLevel="1" x14ac:dyDescent="0.2">
      <c r="A12" s="178">
        <v>4</v>
      </c>
      <c r="B12" s="179" t="s">
        <v>484</v>
      </c>
      <c r="C12" s="186" t="s">
        <v>617</v>
      </c>
      <c r="D12" s="180" t="s">
        <v>204</v>
      </c>
      <c r="E12" s="181">
        <v>180</v>
      </c>
      <c r="F12" s="182"/>
      <c r="G12" s="183">
        <f>ROUND(E12*F12,2)</f>
        <v>0</v>
      </c>
      <c r="H12" s="182"/>
      <c r="I12" s="183">
        <f>ROUND(E12*H12,2)</f>
        <v>0</v>
      </c>
      <c r="J12" s="182"/>
      <c r="K12" s="183">
        <f>ROUND(E12*J12,2)</f>
        <v>0</v>
      </c>
      <c r="L12" s="183">
        <v>21</v>
      </c>
      <c r="M12" s="183">
        <f>G12*(1+L12/100)</f>
        <v>0</v>
      </c>
      <c r="N12" s="181">
        <v>3.0000000000000001E-5</v>
      </c>
      <c r="O12" s="181">
        <f>ROUND(E12*N12,2)</f>
        <v>0.01</v>
      </c>
      <c r="P12" s="181">
        <v>0</v>
      </c>
      <c r="Q12" s="181">
        <f>ROUND(E12*P12,2)</f>
        <v>0</v>
      </c>
      <c r="R12" s="184" t="s">
        <v>171</v>
      </c>
      <c r="S12" s="161">
        <v>0.06</v>
      </c>
      <c r="T12" s="161">
        <f>ROUND(E12*S12,2)</f>
        <v>10.8</v>
      </c>
      <c r="U12" s="161"/>
      <c r="V12" s="161" t="s">
        <v>212</v>
      </c>
      <c r="W12" s="161" t="s">
        <v>173</v>
      </c>
      <c r="X12" s="150"/>
      <c r="Y12" s="150"/>
      <c r="Z12" s="150"/>
      <c r="AA12" s="150"/>
      <c r="AB12" s="150"/>
      <c r="AC12" s="150"/>
      <c r="AD12" s="150"/>
      <c r="AE12" s="150" t="s">
        <v>213</v>
      </c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</row>
    <row r="13" spans="1:58" x14ac:dyDescent="0.2">
      <c r="A13" s="164" t="s">
        <v>166</v>
      </c>
      <c r="B13" s="165" t="s">
        <v>97</v>
      </c>
      <c r="C13" s="185" t="s">
        <v>98</v>
      </c>
      <c r="D13" s="166"/>
      <c r="E13" s="167"/>
      <c r="F13" s="168"/>
      <c r="G13" s="168">
        <f>SUMIF(AE14:AE14,"&lt;&gt;NOR",G14:G14)</f>
        <v>0</v>
      </c>
      <c r="H13" s="168"/>
      <c r="I13" s="168">
        <f>SUM(I14:I14)</f>
        <v>0</v>
      </c>
      <c r="J13" s="168"/>
      <c r="K13" s="168">
        <f>SUM(K14:K14)</f>
        <v>0</v>
      </c>
      <c r="L13" s="168"/>
      <c r="M13" s="168">
        <f>SUM(M14:M14)</f>
        <v>0</v>
      </c>
      <c r="N13" s="167"/>
      <c r="O13" s="167">
        <f>SUM(O14:O14)</f>
        <v>7.36</v>
      </c>
      <c r="P13" s="167"/>
      <c r="Q13" s="167">
        <f>SUM(Q14:Q14)</f>
        <v>0</v>
      </c>
      <c r="R13" s="169"/>
      <c r="S13" s="163"/>
      <c r="T13" s="163">
        <f>SUM(T14:T14)</f>
        <v>0</v>
      </c>
      <c r="U13" s="163"/>
      <c r="V13" s="163"/>
      <c r="W13" s="163"/>
      <c r="AE13" t="s">
        <v>167</v>
      </c>
    </row>
    <row r="14" spans="1:58" outlineLevel="1" x14ac:dyDescent="0.2">
      <c r="A14" s="178">
        <v>5</v>
      </c>
      <c r="B14" s="179" t="s">
        <v>551</v>
      </c>
      <c r="C14" s="186" t="s">
        <v>552</v>
      </c>
      <c r="D14" s="180" t="s">
        <v>188</v>
      </c>
      <c r="E14" s="181">
        <v>3.15</v>
      </c>
      <c r="F14" s="182"/>
      <c r="G14" s="183">
        <f>ROUND(E14*F14,2)</f>
        <v>0</v>
      </c>
      <c r="H14" s="182"/>
      <c r="I14" s="183">
        <f>ROUND(E14*H14,2)</f>
        <v>0</v>
      </c>
      <c r="J14" s="182"/>
      <c r="K14" s="183">
        <f>ROUND(E14*J14,2)</f>
        <v>0</v>
      </c>
      <c r="L14" s="183">
        <v>21</v>
      </c>
      <c r="M14" s="183">
        <f>G14*(1+L14/100)</f>
        <v>0</v>
      </c>
      <c r="N14" s="181">
        <v>2.3373200000000001</v>
      </c>
      <c r="O14" s="181">
        <f>ROUND(E14*N14,2)</f>
        <v>7.36</v>
      </c>
      <c r="P14" s="181">
        <v>0</v>
      </c>
      <c r="Q14" s="181">
        <f>ROUND(E14*P14,2)</f>
        <v>0</v>
      </c>
      <c r="R14" s="184" t="s">
        <v>171</v>
      </c>
      <c r="S14" s="161">
        <v>0</v>
      </c>
      <c r="T14" s="161">
        <f>ROUND(E14*S14,2)</f>
        <v>0</v>
      </c>
      <c r="U14" s="161"/>
      <c r="V14" s="161" t="s">
        <v>172</v>
      </c>
      <c r="W14" s="161" t="s">
        <v>173</v>
      </c>
      <c r="X14" s="150"/>
      <c r="Y14" s="150"/>
      <c r="Z14" s="150"/>
      <c r="AA14" s="150"/>
      <c r="AB14" s="150"/>
      <c r="AC14" s="150"/>
      <c r="AD14" s="150"/>
      <c r="AE14" s="150" t="s">
        <v>174</v>
      </c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</row>
    <row r="15" spans="1:58" x14ac:dyDescent="0.2">
      <c r="A15" s="164" t="s">
        <v>166</v>
      </c>
      <c r="B15" s="165" t="s">
        <v>113</v>
      </c>
      <c r="C15" s="185" t="s">
        <v>114</v>
      </c>
      <c r="D15" s="166"/>
      <c r="E15" s="167"/>
      <c r="F15" s="168"/>
      <c r="G15" s="168">
        <f>SUMIF(AE16:AE16,"&lt;&gt;NOR",G16:G16)</f>
        <v>0</v>
      </c>
      <c r="H15" s="168"/>
      <c r="I15" s="168">
        <f>SUM(I16:I16)</f>
        <v>0</v>
      </c>
      <c r="J15" s="168"/>
      <c r="K15" s="168">
        <f>SUM(K16:K16)</f>
        <v>0</v>
      </c>
      <c r="L15" s="168"/>
      <c r="M15" s="168">
        <f>SUM(M16:M16)</f>
        <v>0</v>
      </c>
      <c r="N15" s="167"/>
      <c r="O15" s="167">
        <f>SUM(O16:O16)</f>
        <v>0</v>
      </c>
      <c r="P15" s="167"/>
      <c r="Q15" s="167">
        <f>SUM(Q16:Q16)</f>
        <v>0</v>
      </c>
      <c r="R15" s="169"/>
      <c r="S15" s="163"/>
      <c r="T15" s="163">
        <f>SUM(T16:T16)</f>
        <v>0</v>
      </c>
      <c r="U15" s="163"/>
      <c r="V15" s="163"/>
      <c r="W15" s="163"/>
      <c r="AE15" t="s">
        <v>167</v>
      </c>
    </row>
    <row r="16" spans="1:58" outlineLevel="1" x14ac:dyDescent="0.2">
      <c r="A16" s="171">
        <v>6</v>
      </c>
      <c r="B16" s="172" t="s">
        <v>553</v>
      </c>
      <c r="C16" s="187" t="s">
        <v>554</v>
      </c>
      <c r="D16" s="173" t="s">
        <v>226</v>
      </c>
      <c r="E16" s="174">
        <v>7.3625600000000002</v>
      </c>
      <c r="F16" s="175"/>
      <c r="G16" s="176">
        <f>ROUND(E16*F16,2)</f>
        <v>0</v>
      </c>
      <c r="H16" s="175"/>
      <c r="I16" s="176">
        <f>ROUND(E16*H16,2)</f>
        <v>0</v>
      </c>
      <c r="J16" s="175"/>
      <c r="K16" s="176">
        <f>ROUND(E16*J16,2)</f>
        <v>0</v>
      </c>
      <c r="L16" s="176">
        <v>21</v>
      </c>
      <c r="M16" s="176">
        <f>G16*(1+L16/100)</f>
        <v>0</v>
      </c>
      <c r="N16" s="174">
        <v>0</v>
      </c>
      <c r="O16" s="174">
        <f>ROUND(E16*N16,2)</f>
        <v>0</v>
      </c>
      <c r="P16" s="174">
        <v>0</v>
      </c>
      <c r="Q16" s="174">
        <f>ROUND(E16*P16,2)</f>
        <v>0</v>
      </c>
      <c r="R16" s="177" t="s">
        <v>171</v>
      </c>
      <c r="S16" s="161">
        <v>0</v>
      </c>
      <c r="T16" s="161">
        <f>ROUND(E16*S16,2)</f>
        <v>0</v>
      </c>
      <c r="U16" s="161"/>
      <c r="V16" s="161" t="s">
        <v>172</v>
      </c>
      <c r="W16" s="161" t="s">
        <v>173</v>
      </c>
      <c r="X16" s="150"/>
      <c r="Y16" s="150"/>
      <c r="Z16" s="150"/>
      <c r="AA16" s="150"/>
      <c r="AB16" s="150"/>
      <c r="AC16" s="150"/>
      <c r="AD16" s="150"/>
      <c r="AE16" s="150" t="s">
        <v>174</v>
      </c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</row>
    <row r="17" spans="1:31" x14ac:dyDescent="0.2">
      <c r="A17" s="3"/>
      <c r="B17" s="4"/>
      <c r="C17" s="188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AC17">
        <v>12</v>
      </c>
      <c r="AD17">
        <v>21</v>
      </c>
      <c r="AE17" t="s">
        <v>154</v>
      </c>
    </row>
    <row r="18" spans="1:31" x14ac:dyDescent="0.2">
      <c r="A18" s="153"/>
      <c r="B18" s="154" t="s">
        <v>29</v>
      </c>
      <c r="C18" s="189"/>
      <c r="D18" s="155"/>
      <c r="E18" s="156"/>
      <c r="F18" s="156"/>
      <c r="G18" s="170">
        <f>G8+G13+G15</f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AC18">
        <f>SUMIF(L7:L16,AC17,G7:G16)</f>
        <v>0</v>
      </c>
      <c r="AD18">
        <f>SUMIF(L7:L16,AD17,G7:G16)</f>
        <v>0</v>
      </c>
      <c r="AE18" t="s">
        <v>185</v>
      </c>
    </row>
    <row r="19" spans="1:31" x14ac:dyDescent="0.2">
      <c r="C19" s="190"/>
      <c r="D19" s="10"/>
      <c r="AE19" t="s">
        <v>186</v>
      </c>
    </row>
    <row r="20" spans="1:31" x14ac:dyDescent="0.2">
      <c r="D20" s="10"/>
    </row>
    <row r="21" spans="1:31" x14ac:dyDescent="0.2">
      <c r="D21" s="10"/>
    </row>
    <row r="22" spans="1:31" x14ac:dyDescent="0.2">
      <c r="D22" s="10"/>
    </row>
    <row r="23" spans="1:31" x14ac:dyDescent="0.2">
      <c r="D23" s="10"/>
    </row>
    <row r="24" spans="1:31" x14ac:dyDescent="0.2">
      <c r="D24" s="10"/>
    </row>
    <row r="25" spans="1:31" x14ac:dyDescent="0.2">
      <c r="D25" s="10"/>
    </row>
    <row r="26" spans="1:31" x14ac:dyDescent="0.2">
      <c r="D26" s="10"/>
    </row>
    <row r="27" spans="1:31" x14ac:dyDescent="0.2">
      <c r="D27" s="10"/>
    </row>
    <row r="28" spans="1:31" x14ac:dyDescent="0.2">
      <c r="D28" s="10"/>
    </row>
    <row r="29" spans="1:31" x14ac:dyDescent="0.2">
      <c r="D29" s="10"/>
    </row>
    <row r="30" spans="1:31" x14ac:dyDescent="0.2">
      <c r="D30" s="10"/>
    </row>
    <row r="31" spans="1:31" x14ac:dyDescent="0.2">
      <c r="D31" s="10"/>
    </row>
    <row r="32" spans="1:31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5F95A-1D0E-4952-8734-12CEEB2518B4}">
  <sheetPr>
    <outlinePr summaryBelow="0"/>
  </sheetPr>
  <dimension ref="A1:BF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4" customWidth="1"/>
    <col min="3" max="3" width="63.28515625" style="124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</cols>
  <sheetData>
    <row r="1" spans="1:58" ht="15.75" customHeight="1" x14ac:dyDescent="0.25">
      <c r="A1" s="351" t="s">
        <v>141</v>
      </c>
      <c r="B1" s="351"/>
      <c r="C1" s="351"/>
      <c r="D1" s="351"/>
      <c r="E1" s="351"/>
      <c r="F1" s="351"/>
      <c r="G1" s="351"/>
      <c r="AE1" t="s">
        <v>142</v>
      </c>
    </row>
    <row r="2" spans="1:58" ht="25.15" customHeight="1" x14ac:dyDescent="0.2">
      <c r="A2" s="50" t="s">
        <v>7</v>
      </c>
      <c r="B2" s="49" t="s">
        <v>43</v>
      </c>
      <c r="C2" s="352" t="s">
        <v>44</v>
      </c>
      <c r="D2" s="353"/>
      <c r="E2" s="353"/>
      <c r="F2" s="353"/>
      <c r="G2" s="354"/>
      <c r="AE2" t="s">
        <v>143</v>
      </c>
    </row>
    <row r="3" spans="1:58" ht="25.15" customHeight="1" x14ac:dyDescent="0.2">
      <c r="A3" s="50" t="s">
        <v>8</v>
      </c>
      <c r="B3" s="49" t="s">
        <v>47</v>
      </c>
      <c r="C3" s="352" t="s">
        <v>44</v>
      </c>
      <c r="D3" s="353"/>
      <c r="E3" s="353"/>
      <c r="F3" s="353"/>
      <c r="G3" s="354"/>
      <c r="AA3" s="124" t="s">
        <v>143</v>
      </c>
      <c r="AE3" t="s">
        <v>144</v>
      </c>
    </row>
    <row r="4" spans="1:58" ht="25.15" customHeight="1" x14ac:dyDescent="0.2">
      <c r="A4" s="143" t="s">
        <v>9</v>
      </c>
      <c r="B4" s="144" t="s">
        <v>66</v>
      </c>
      <c r="C4" s="355" t="s">
        <v>67</v>
      </c>
      <c r="D4" s="356"/>
      <c r="E4" s="356"/>
      <c r="F4" s="356"/>
      <c r="G4" s="357"/>
      <c r="AE4" t="s">
        <v>145</v>
      </c>
    </row>
    <row r="5" spans="1:58" x14ac:dyDescent="0.2">
      <c r="D5" s="10"/>
    </row>
    <row r="6" spans="1:58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58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</row>
    <row r="8" spans="1:58" x14ac:dyDescent="0.2">
      <c r="A8" s="164" t="s">
        <v>166</v>
      </c>
      <c r="B8" s="165" t="s">
        <v>131</v>
      </c>
      <c r="C8" s="185" t="s">
        <v>133</v>
      </c>
      <c r="D8" s="166"/>
      <c r="E8" s="167"/>
      <c r="F8" s="168"/>
      <c r="G8" s="168">
        <f>SUMIF(AE9:AE9,"&lt;&gt;NOR",G9:G9)</f>
        <v>0</v>
      </c>
      <c r="H8" s="168"/>
      <c r="I8" s="168">
        <f>SUM(I9:I9)</f>
        <v>0</v>
      </c>
      <c r="J8" s="168"/>
      <c r="K8" s="168">
        <f>SUM(K9:K9)</f>
        <v>0</v>
      </c>
      <c r="L8" s="168"/>
      <c r="M8" s="168">
        <f>SUM(M9:M9)</f>
        <v>0</v>
      </c>
      <c r="N8" s="167"/>
      <c r="O8" s="167">
        <f>SUM(O9:O9)</f>
        <v>0</v>
      </c>
      <c r="P8" s="167"/>
      <c r="Q8" s="167">
        <f>SUM(Q9:Q9)</f>
        <v>0</v>
      </c>
      <c r="R8" s="169"/>
      <c r="S8" s="163"/>
      <c r="T8" s="163">
        <f>SUM(T9:T9)</f>
        <v>0</v>
      </c>
      <c r="U8" s="163"/>
      <c r="V8" s="163"/>
      <c r="W8" s="163"/>
      <c r="AE8" t="s">
        <v>167</v>
      </c>
    </row>
    <row r="9" spans="1:58" outlineLevel="1" x14ac:dyDescent="0.2">
      <c r="A9" s="171">
        <v>1</v>
      </c>
      <c r="B9" s="172" t="s">
        <v>555</v>
      </c>
      <c r="C9" s="187" t="s">
        <v>556</v>
      </c>
      <c r="D9" s="173" t="s">
        <v>170</v>
      </c>
      <c r="E9" s="174">
        <v>1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7" t="s">
        <v>171</v>
      </c>
      <c r="S9" s="161">
        <v>0</v>
      </c>
      <c r="T9" s="161">
        <f>ROUND(E9*S9,2)</f>
        <v>0</v>
      </c>
      <c r="U9" s="161"/>
      <c r="V9" s="161" t="s">
        <v>308</v>
      </c>
      <c r="W9" s="161" t="s">
        <v>173</v>
      </c>
      <c r="X9" s="150"/>
      <c r="Y9" s="150"/>
      <c r="Z9" s="150"/>
      <c r="AA9" s="150"/>
      <c r="AB9" s="150"/>
      <c r="AC9" s="150"/>
      <c r="AD9" s="150"/>
      <c r="AE9" s="150" t="s">
        <v>309</v>
      </c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</row>
    <row r="10" spans="1:58" x14ac:dyDescent="0.2">
      <c r="A10" s="3"/>
      <c r="B10" s="4"/>
      <c r="C10" s="188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AC10">
        <v>12</v>
      </c>
      <c r="AD10">
        <v>21</v>
      </c>
      <c r="AE10" t="s">
        <v>154</v>
      </c>
    </row>
    <row r="11" spans="1:58" x14ac:dyDescent="0.2">
      <c r="A11" s="153"/>
      <c r="B11" s="154" t="s">
        <v>29</v>
      </c>
      <c r="C11" s="189"/>
      <c r="D11" s="155"/>
      <c r="E11" s="156"/>
      <c r="F11" s="156"/>
      <c r="G11" s="170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AC11">
        <f>SUMIF(L7:L9,AC10,G7:G9)</f>
        <v>0</v>
      </c>
      <c r="AD11">
        <f>SUMIF(L7:L9,AD10,G7:G9)</f>
        <v>0</v>
      </c>
      <c r="AE11" t="s">
        <v>185</v>
      </c>
    </row>
    <row r="12" spans="1:58" x14ac:dyDescent="0.2">
      <c r="C12" s="190"/>
      <c r="D12" s="10"/>
      <c r="AE12" t="s">
        <v>186</v>
      </c>
    </row>
    <row r="13" spans="1:58" x14ac:dyDescent="0.2">
      <c r="D13" s="10"/>
    </row>
    <row r="14" spans="1:58" x14ac:dyDescent="0.2">
      <c r="D14" s="10"/>
    </row>
    <row r="15" spans="1:58" x14ac:dyDescent="0.2">
      <c r="D15" s="10"/>
    </row>
    <row r="16" spans="1:58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69556-E241-44F9-983F-8013857F0CB3}">
  <sheetPr>
    <pageSetUpPr fitToPage="1"/>
  </sheetPr>
  <dimension ref="A1:O417"/>
  <sheetViews>
    <sheetView showZeros="0" zoomScaleNormal="100" zoomScaleSheetLayoutView="100" workbookViewId="0">
      <pane ySplit="3" topLeftCell="A4" activePane="bottomLeft" state="frozen"/>
      <selection sqref="A1:G1"/>
      <selection pane="bottomLeft"/>
    </sheetView>
  </sheetViews>
  <sheetFormatPr defaultRowHeight="12.75" outlineLevelRow="1" x14ac:dyDescent="0.2"/>
  <cols>
    <col min="1" max="1" width="6.42578125" style="10" customWidth="1"/>
    <col min="3" max="3" width="7.140625" customWidth="1"/>
    <col min="4" max="4" width="7.28515625" customWidth="1"/>
    <col min="5" max="5" width="39.28515625" customWidth="1"/>
    <col min="6" max="6" width="43.42578125" customWidth="1"/>
    <col min="7" max="7" width="14.28515625" customWidth="1"/>
    <col min="8" max="8" width="11.5703125" customWidth="1"/>
    <col min="9" max="9" width="9.5703125" customWidth="1"/>
    <col min="10" max="10" width="10.7109375" customWidth="1"/>
    <col min="11" max="11" width="10" customWidth="1"/>
    <col min="12" max="12" width="9.5703125" customWidth="1"/>
    <col min="13" max="13" width="7.5703125" customWidth="1"/>
    <col min="14" max="14" width="9.140625" customWidth="1"/>
    <col min="15" max="15" width="6.28515625" customWidth="1"/>
  </cols>
  <sheetData>
    <row r="1" spans="1:15" x14ac:dyDescent="0.2">
      <c r="A1" s="210"/>
    </row>
    <row r="2" spans="1:15" ht="15.75" x14ac:dyDescent="0.25">
      <c r="A2" s="211"/>
      <c r="B2" s="212" t="s">
        <v>133</v>
      </c>
      <c r="C2" s="212"/>
      <c r="D2" s="212"/>
      <c r="E2" s="212"/>
      <c r="F2" s="213"/>
      <c r="G2" s="213"/>
      <c r="H2" s="213"/>
      <c r="I2" s="213"/>
      <c r="J2" s="213"/>
      <c r="K2" s="213"/>
      <c r="L2" s="213"/>
      <c r="M2" s="213"/>
      <c r="N2" s="213"/>
      <c r="O2" s="213"/>
    </row>
    <row r="3" spans="1:15" s="218" customFormat="1" ht="22.5" x14ac:dyDescent="0.2">
      <c r="A3" s="214" t="s">
        <v>619</v>
      </c>
      <c r="B3" s="215" t="s">
        <v>668</v>
      </c>
      <c r="C3" s="216" t="s">
        <v>669</v>
      </c>
      <c r="D3" s="214" t="s">
        <v>17</v>
      </c>
      <c r="E3" s="217" t="s">
        <v>620</v>
      </c>
      <c r="F3" s="215" t="s">
        <v>621</v>
      </c>
      <c r="G3" s="215" t="s">
        <v>622</v>
      </c>
      <c r="H3" s="214" t="s">
        <v>670</v>
      </c>
      <c r="I3" s="214" t="s">
        <v>623</v>
      </c>
      <c r="J3" s="214" t="s">
        <v>671</v>
      </c>
      <c r="K3" s="217" t="s">
        <v>624</v>
      </c>
      <c r="L3" s="214" t="s">
        <v>625</v>
      </c>
      <c r="M3" s="217" t="s">
        <v>626</v>
      </c>
      <c r="N3" s="215" t="s">
        <v>672</v>
      </c>
      <c r="O3" s="215" t="s">
        <v>673</v>
      </c>
    </row>
    <row r="4" spans="1:15" outlineLevel="1" x14ac:dyDescent="0.2">
      <c r="A4" s="203">
        <v>1</v>
      </c>
      <c r="B4" s="219" t="s">
        <v>674</v>
      </c>
      <c r="C4" s="220" t="s">
        <v>92</v>
      </c>
      <c r="D4" s="221" t="s">
        <v>47</v>
      </c>
      <c r="E4" s="201" t="s">
        <v>675</v>
      </c>
      <c r="F4" s="202" t="s">
        <v>676</v>
      </c>
      <c r="G4" s="222" t="s">
        <v>677</v>
      </c>
      <c r="H4" s="203"/>
      <c r="I4" s="221" t="s">
        <v>678</v>
      </c>
      <c r="J4" s="203"/>
      <c r="K4" s="202"/>
      <c r="L4" s="202"/>
      <c r="M4" s="202"/>
      <c r="N4" s="222"/>
      <c r="O4" s="222"/>
    </row>
    <row r="5" spans="1:15" outlineLevel="1" x14ac:dyDescent="0.2">
      <c r="A5" s="203">
        <v>2</v>
      </c>
      <c r="B5" s="219" t="s">
        <v>679</v>
      </c>
      <c r="C5" s="220" t="s">
        <v>92</v>
      </c>
      <c r="D5" s="221" t="s">
        <v>47</v>
      </c>
      <c r="E5" s="201" t="s">
        <v>680</v>
      </c>
      <c r="F5" s="202" t="s">
        <v>681</v>
      </c>
      <c r="G5" s="222" t="s">
        <v>677</v>
      </c>
      <c r="H5" s="203" t="s">
        <v>682</v>
      </c>
      <c r="I5" s="221"/>
      <c r="J5" s="203"/>
      <c r="K5" s="202"/>
      <c r="L5" s="202"/>
      <c r="M5" s="202"/>
      <c r="N5" s="222"/>
      <c r="O5" s="222"/>
    </row>
    <row r="6" spans="1:15" outlineLevel="1" x14ac:dyDescent="0.2">
      <c r="A6" s="203">
        <v>3</v>
      </c>
      <c r="B6" s="223" t="s">
        <v>683</v>
      </c>
      <c r="C6" s="224" t="s">
        <v>47</v>
      </c>
      <c r="D6" s="224"/>
      <c r="E6" s="225" t="s">
        <v>684</v>
      </c>
      <c r="F6" s="226" t="s">
        <v>685</v>
      </c>
      <c r="G6" s="226" t="s">
        <v>686</v>
      </c>
      <c r="H6" s="227" t="s">
        <v>687</v>
      </c>
      <c r="I6" s="228" t="s">
        <v>688</v>
      </c>
      <c r="J6" s="227"/>
      <c r="K6" s="229"/>
      <c r="L6" s="229"/>
      <c r="M6" s="229"/>
      <c r="N6" s="226"/>
      <c r="O6" s="226"/>
    </row>
    <row r="7" spans="1:15" ht="14.25" outlineLevel="1" x14ac:dyDescent="0.2">
      <c r="A7" s="203">
        <v>4</v>
      </c>
      <c r="B7" s="219" t="s">
        <v>689</v>
      </c>
      <c r="C7" s="220" t="s">
        <v>47</v>
      </c>
      <c r="D7" s="221" t="s">
        <v>47</v>
      </c>
      <c r="E7" s="230" t="s">
        <v>690</v>
      </c>
      <c r="F7" s="222" t="s">
        <v>691</v>
      </c>
      <c r="G7" s="222" t="s">
        <v>686</v>
      </c>
      <c r="H7" s="203" t="s">
        <v>692</v>
      </c>
      <c r="I7" s="221" t="s">
        <v>693</v>
      </c>
      <c r="J7" s="203" t="s">
        <v>694</v>
      </c>
      <c r="K7" s="201"/>
      <c r="L7" s="202"/>
      <c r="M7" s="202"/>
      <c r="N7" s="222"/>
      <c r="O7" s="222"/>
    </row>
    <row r="8" spans="1:15" outlineLevel="1" x14ac:dyDescent="0.2">
      <c r="A8" s="203">
        <v>5</v>
      </c>
      <c r="B8" s="231" t="s">
        <v>695</v>
      </c>
      <c r="C8" s="220" t="s">
        <v>47</v>
      </c>
      <c r="D8" s="220" t="s">
        <v>47</v>
      </c>
      <c r="E8" s="201" t="s">
        <v>696</v>
      </c>
      <c r="F8" s="232" t="s">
        <v>697</v>
      </c>
      <c r="G8" s="222" t="s">
        <v>686</v>
      </c>
      <c r="H8" s="203"/>
      <c r="I8" s="221"/>
      <c r="J8" s="233"/>
      <c r="K8" s="230" t="s">
        <v>698</v>
      </c>
      <c r="L8" s="202" t="s">
        <v>699</v>
      </c>
      <c r="M8" s="201" t="s">
        <v>700</v>
      </c>
      <c r="N8" s="222"/>
      <c r="O8" s="232" t="s">
        <v>701</v>
      </c>
    </row>
    <row r="9" spans="1:15" outlineLevel="1" x14ac:dyDescent="0.2">
      <c r="A9" s="203">
        <v>6</v>
      </c>
      <c r="B9" s="219" t="s">
        <v>702</v>
      </c>
      <c r="C9" s="220" t="s">
        <v>47</v>
      </c>
      <c r="D9" s="221" t="s">
        <v>47</v>
      </c>
      <c r="E9" s="201" t="s">
        <v>703</v>
      </c>
      <c r="F9" s="202"/>
      <c r="G9" s="222" t="s">
        <v>686</v>
      </c>
      <c r="H9" s="203"/>
      <c r="I9" s="221"/>
      <c r="J9" s="203"/>
      <c r="K9" s="202"/>
      <c r="L9" s="202"/>
      <c r="M9" s="202"/>
      <c r="N9" s="222"/>
      <c r="O9" s="222"/>
    </row>
    <row r="10" spans="1:15" outlineLevel="1" x14ac:dyDescent="0.2">
      <c r="A10" s="203">
        <v>7</v>
      </c>
      <c r="B10" s="219" t="s">
        <v>702</v>
      </c>
      <c r="C10" s="220" t="s">
        <v>47</v>
      </c>
      <c r="D10" s="221" t="s">
        <v>47</v>
      </c>
      <c r="E10" s="201" t="s">
        <v>704</v>
      </c>
      <c r="F10" s="202" t="s">
        <v>705</v>
      </c>
      <c r="G10" s="222" t="s">
        <v>686</v>
      </c>
      <c r="H10" s="203" t="s">
        <v>692</v>
      </c>
      <c r="I10" s="221"/>
      <c r="J10" s="203"/>
      <c r="K10" s="202"/>
      <c r="L10" s="202"/>
      <c r="M10" s="202"/>
      <c r="N10" s="222"/>
      <c r="O10" s="222"/>
    </row>
    <row r="11" spans="1:15" ht="14.25" outlineLevel="1" x14ac:dyDescent="0.2">
      <c r="A11" s="203">
        <v>8</v>
      </c>
      <c r="B11" s="231" t="s">
        <v>689</v>
      </c>
      <c r="C11" s="220" t="s">
        <v>47</v>
      </c>
      <c r="D11" s="220" t="s">
        <v>706</v>
      </c>
      <c r="E11" s="230" t="s">
        <v>690</v>
      </c>
      <c r="F11" s="222" t="s">
        <v>691</v>
      </c>
      <c r="G11" s="222" t="s">
        <v>686</v>
      </c>
      <c r="H11" s="203" t="s">
        <v>692</v>
      </c>
      <c r="I11" s="221" t="s">
        <v>693</v>
      </c>
      <c r="J11" s="203" t="s">
        <v>694</v>
      </c>
      <c r="K11" s="230"/>
      <c r="L11" s="202"/>
      <c r="M11" s="202"/>
      <c r="N11" s="222"/>
      <c r="O11" s="222"/>
    </row>
    <row r="12" spans="1:15" outlineLevel="1" x14ac:dyDescent="0.2">
      <c r="A12" s="203">
        <v>9</v>
      </c>
      <c r="B12" s="234" t="s">
        <v>695</v>
      </c>
      <c r="C12" s="220" t="s">
        <v>47</v>
      </c>
      <c r="D12" s="221" t="s">
        <v>706</v>
      </c>
      <c r="E12" s="201" t="s">
        <v>696</v>
      </c>
      <c r="F12" s="232" t="s">
        <v>697</v>
      </c>
      <c r="G12" s="222" t="s">
        <v>686</v>
      </c>
      <c r="H12" s="203"/>
      <c r="I12" s="203"/>
      <c r="J12" s="233"/>
      <c r="K12" s="230" t="s">
        <v>698</v>
      </c>
      <c r="L12" s="202" t="s">
        <v>699</v>
      </c>
      <c r="M12" s="201" t="s">
        <v>700</v>
      </c>
      <c r="N12" s="222"/>
      <c r="O12" s="222" t="s">
        <v>701</v>
      </c>
    </row>
    <row r="13" spans="1:15" outlineLevel="1" x14ac:dyDescent="0.2">
      <c r="A13" s="203">
        <f t="shared" ref="A13:A76" si="0">ROW(A7)</f>
        <v>7</v>
      </c>
      <c r="B13" s="219" t="s">
        <v>702</v>
      </c>
      <c r="C13" s="220" t="s">
        <v>47</v>
      </c>
      <c r="D13" s="221" t="s">
        <v>706</v>
      </c>
      <c r="E13" s="201" t="s">
        <v>703</v>
      </c>
      <c r="F13" s="202"/>
      <c r="G13" s="222" t="s">
        <v>686</v>
      </c>
      <c r="H13" s="203"/>
      <c r="I13" s="221"/>
      <c r="J13" s="203"/>
      <c r="K13" s="202"/>
      <c r="L13" s="202"/>
      <c r="M13" s="202"/>
      <c r="N13" s="222"/>
      <c r="O13" s="222"/>
    </row>
    <row r="14" spans="1:15" outlineLevel="1" x14ac:dyDescent="0.2">
      <c r="A14" s="203">
        <f t="shared" si="0"/>
        <v>8</v>
      </c>
      <c r="B14" s="219" t="s">
        <v>702</v>
      </c>
      <c r="C14" s="220" t="s">
        <v>47</v>
      </c>
      <c r="D14" s="221" t="s">
        <v>706</v>
      </c>
      <c r="E14" s="201" t="s">
        <v>704</v>
      </c>
      <c r="F14" s="202" t="s">
        <v>705</v>
      </c>
      <c r="G14" s="222" t="s">
        <v>686</v>
      </c>
      <c r="H14" s="203" t="s">
        <v>692</v>
      </c>
      <c r="I14" s="221"/>
      <c r="J14" s="203"/>
      <c r="K14" s="202"/>
      <c r="L14" s="202"/>
      <c r="M14" s="202"/>
      <c r="N14" s="222"/>
      <c r="O14" s="222"/>
    </row>
    <row r="15" spans="1:15" ht="14.25" outlineLevel="1" x14ac:dyDescent="0.2">
      <c r="A15" s="203">
        <f t="shared" si="0"/>
        <v>9</v>
      </c>
      <c r="B15" s="235" t="s">
        <v>689</v>
      </c>
      <c r="C15" s="220" t="s">
        <v>47</v>
      </c>
      <c r="D15" s="220" t="s">
        <v>707</v>
      </c>
      <c r="E15" s="230" t="s">
        <v>690</v>
      </c>
      <c r="F15" s="232" t="s">
        <v>708</v>
      </c>
      <c r="G15" s="222" t="s">
        <v>686</v>
      </c>
      <c r="H15" s="233" t="s">
        <v>692</v>
      </c>
      <c r="I15" s="220" t="s">
        <v>709</v>
      </c>
      <c r="J15" s="233" t="s">
        <v>694</v>
      </c>
      <c r="K15" s="201"/>
      <c r="L15" s="201"/>
      <c r="M15" s="201"/>
      <c r="N15" s="232"/>
      <c r="O15" s="232"/>
    </row>
    <row r="16" spans="1:15" outlineLevel="1" x14ac:dyDescent="0.2">
      <c r="A16" s="203">
        <f t="shared" si="0"/>
        <v>10</v>
      </c>
      <c r="B16" s="231" t="s">
        <v>695</v>
      </c>
      <c r="C16" s="220" t="s">
        <v>47</v>
      </c>
      <c r="D16" s="220" t="s">
        <v>707</v>
      </c>
      <c r="E16" s="201" t="s">
        <v>696</v>
      </c>
      <c r="F16" s="232" t="s">
        <v>697</v>
      </c>
      <c r="G16" s="222" t="s">
        <v>686</v>
      </c>
      <c r="H16" s="233"/>
      <c r="I16" s="220"/>
      <c r="J16" s="233"/>
      <c r="K16" s="230" t="s">
        <v>698</v>
      </c>
      <c r="L16" s="201" t="s">
        <v>699</v>
      </c>
      <c r="M16" s="201" t="s">
        <v>700</v>
      </c>
      <c r="N16" s="232"/>
      <c r="O16" s="232"/>
    </row>
    <row r="17" spans="1:15" ht="14.25" outlineLevel="1" x14ac:dyDescent="0.2">
      <c r="A17" s="203">
        <f t="shared" si="0"/>
        <v>11</v>
      </c>
      <c r="B17" s="235" t="s">
        <v>689</v>
      </c>
      <c r="C17" s="220" t="s">
        <v>47</v>
      </c>
      <c r="D17" s="220" t="s">
        <v>707</v>
      </c>
      <c r="E17" s="230" t="s">
        <v>690</v>
      </c>
      <c r="F17" s="232" t="s">
        <v>708</v>
      </c>
      <c r="G17" s="222" t="s">
        <v>686</v>
      </c>
      <c r="H17" s="233" t="s">
        <v>692</v>
      </c>
      <c r="I17" s="220" t="s">
        <v>709</v>
      </c>
      <c r="J17" s="233" t="s">
        <v>694</v>
      </c>
      <c r="K17" s="201"/>
      <c r="L17" s="201"/>
      <c r="M17" s="201"/>
      <c r="N17" s="232"/>
      <c r="O17" s="232"/>
    </row>
    <row r="18" spans="1:15" outlineLevel="1" x14ac:dyDescent="0.2">
      <c r="A18" s="203">
        <f t="shared" si="0"/>
        <v>12</v>
      </c>
      <c r="B18" s="231" t="s">
        <v>695</v>
      </c>
      <c r="C18" s="220" t="s">
        <v>47</v>
      </c>
      <c r="D18" s="220" t="s">
        <v>707</v>
      </c>
      <c r="E18" s="201" t="s">
        <v>696</v>
      </c>
      <c r="F18" s="232" t="s">
        <v>697</v>
      </c>
      <c r="G18" s="222" t="s">
        <v>686</v>
      </c>
      <c r="H18" s="233"/>
      <c r="I18" s="220"/>
      <c r="J18" s="233"/>
      <c r="K18" s="230" t="s">
        <v>698</v>
      </c>
      <c r="L18" s="201" t="s">
        <v>699</v>
      </c>
      <c r="M18" s="201" t="s">
        <v>700</v>
      </c>
      <c r="N18" s="232"/>
      <c r="O18" s="232"/>
    </row>
    <row r="19" spans="1:15" outlineLevel="1" x14ac:dyDescent="0.2">
      <c r="A19" s="203">
        <f t="shared" si="0"/>
        <v>13</v>
      </c>
      <c r="B19" s="235" t="s">
        <v>710</v>
      </c>
      <c r="C19" s="220" t="s">
        <v>47</v>
      </c>
      <c r="D19" s="220" t="s">
        <v>47</v>
      </c>
      <c r="E19" s="201" t="s">
        <v>711</v>
      </c>
      <c r="F19" s="201"/>
      <c r="G19" s="232" t="s">
        <v>712</v>
      </c>
      <c r="H19" s="233"/>
      <c r="I19" s="233"/>
      <c r="J19" s="233"/>
      <c r="K19" s="201"/>
      <c r="L19" s="201"/>
      <c r="M19" s="201"/>
      <c r="N19" s="232"/>
      <c r="O19" s="232"/>
    </row>
    <row r="20" spans="1:15" outlineLevel="1" x14ac:dyDescent="0.2">
      <c r="A20" s="203">
        <f t="shared" si="0"/>
        <v>14</v>
      </c>
      <c r="B20" s="231" t="s">
        <v>713</v>
      </c>
      <c r="C20" s="220" t="s">
        <v>47</v>
      </c>
      <c r="D20" s="220" t="s">
        <v>47</v>
      </c>
      <c r="E20" s="201" t="s">
        <v>714</v>
      </c>
      <c r="F20" s="232"/>
      <c r="G20" s="232" t="s">
        <v>712</v>
      </c>
      <c r="H20" s="233"/>
      <c r="I20" s="233"/>
      <c r="J20" s="233"/>
      <c r="K20" s="230"/>
      <c r="L20" s="201"/>
      <c r="M20" s="201"/>
      <c r="N20" s="232"/>
      <c r="O20" s="232"/>
    </row>
    <row r="21" spans="1:15" outlineLevel="1" x14ac:dyDescent="0.2">
      <c r="A21" s="203">
        <f t="shared" si="0"/>
        <v>15</v>
      </c>
      <c r="B21" s="231" t="s">
        <v>715</v>
      </c>
      <c r="C21" s="220" t="s">
        <v>47</v>
      </c>
      <c r="D21" s="220" t="s">
        <v>47</v>
      </c>
      <c r="E21" s="201" t="s">
        <v>716</v>
      </c>
      <c r="F21" s="232" t="s">
        <v>717</v>
      </c>
      <c r="G21" s="232" t="s">
        <v>712</v>
      </c>
      <c r="H21" s="233"/>
      <c r="I21" s="220"/>
      <c r="J21" s="233"/>
      <c r="K21" s="230" t="s">
        <v>718</v>
      </c>
      <c r="L21" s="201" t="s">
        <v>635</v>
      </c>
      <c r="M21" s="201"/>
      <c r="N21" s="232"/>
      <c r="O21" s="232" t="s">
        <v>701</v>
      </c>
    </row>
    <row r="22" spans="1:15" outlineLevel="1" x14ac:dyDescent="0.2">
      <c r="A22" s="203">
        <f t="shared" si="0"/>
        <v>16</v>
      </c>
      <c r="B22" s="231" t="s">
        <v>719</v>
      </c>
      <c r="C22" s="220" t="s">
        <v>47</v>
      </c>
      <c r="D22" s="220" t="s">
        <v>47</v>
      </c>
      <c r="E22" s="201" t="s">
        <v>720</v>
      </c>
      <c r="F22" s="222" t="s">
        <v>721</v>
      </c>
      <c r="G22" s="222" t="s">
        <v>686</v>
      </c>
      <c r="H22" s="203"/>
      <c r="I22" s="221"/>
      <c r="J22" s="233"/>
      <c r="K22" s="236"/>
      <c r="L22" s="202" t="s">
        <v>722</v>
      </c>
      <c r="M22" s="201"/>
      <c r="N22" s="222" t="s">
        <v>723</v>
      </c>
      <c r="O22" s="232" t="s">
        <v>724</v>
      </c>
    </row>
    <row r="23" spans="1:15" outlineLevel="1" x14ac:dyDescent="0.2">
      <c r="A23" s="203">
        <f t="shared" si="0"/>
        <v>17</v>
      </c>
      <c r="B23" s="231" t="s">
        <v>725</v>
      </c>
      <c r="C23" s="220" t="s">
        <v>47</v>
      </c>
      <c r="D23" s="220" t="s">
        <v>47</v>
      </c>
      <c r="E23" s="201" t="s">
        <v>726</v>
      </c>
      <c r="F23" s="222" t="s">
        <v>727</v>
      </c>
      <c r="G23" s="222" t="s">
        <v>686</v>
      </c>
      <c r="H23" s="233"/>
      <c r="I23" s="233"/>
      <c r="J23" s="233"/>
      <c r="K23" s="236"/>
      <c r="L23" s="201" t="s">
        <v>722</v>
      </c>
      <c r="M23" s="201"/>
      <c r="N23" s="232" t="s">
        <v>728</v>
      </c>
      <c r="O23" s="232" t="s">
        <v>729</v>
      </c>
    </row>
    <row r="24" spans="1:15" outlineLevel="1" x14ac:dyDescent="0.2">
      <c r="A24" s="203">
        <f t="shared" si="0"/>
        <v>18</v>
      </c>
      <c r="B24" s="231" t="s">
        <v>730</v>
      </c>
      <c r="C24" s="220" t="s">
        <v>47</v>
      </c>
      <c r="D24" s="221" t="s">
        <v>47</v>
      </c>
      <c r="E24" s="201" t="s">
        <v>731</v>
      </c>
      <c r="F24" s="222" t="s">
        <v>732</v>
      </c>
      <c r="G24" s="222" t="s">
        <v>686</v>
      </c>
      <c r="H24" s="203"/>
      <c r="I24" s="203"/>
      <c r="J24" s="203"/>
      <c r="K24" s="236"/>
      <c r="L24" s="202"/>
      <c r="M24" s="202"/>
      <c r="N24" s="222"/>
      <c r="O24" s="222"/>
    </row>
    <row r="25" spans="1:15" outlineLevel="1" x14ac:dyDescent="0.2">
      <c r="A25" s="203">
        <f t="shared" si="0"/>
        <v>19</v>
      </c>
      <c r="B25" s="219" t="s">
        <v>679</v>
      </c>
      <c r="C25" s="220" t="s">
        <v>47</v>
      </c>
      <c r="D25" s="221" t="s">
        <v>706</v>
      </c>
      <c r="E25" s="201" t="s">
        <v>733</v>
      </c>
      <c r="F25" s="202"/>
      <c r="G25" s="222" t="s">
        <v>686</v>
      </c>
      <c r="H25" s="203"/>
      <c r="I25" s="203"/>
      <c r="J25" s="203"/>
      <c r="K25" s="202"/>
      <c r="L25" s="202"/>
      <c r="M25" s="202"/>
      <c r="N25" s="222"/>
      <c r="O25" s="222"/>
    </row>
    <row r="26" spans="1:15" outlineLevel="1" x14ac:dyDescent="0.2">
      <c r="A26" s="203">
        <f t="shared" si="0"/>
        <v>20</v>
      </c>
      <c r="B26" s="219" t="s">
        <v>734</v>
      </c>
      <c r="C26" s="220" t="s">
        <v>47</v>
      </c>
      <c r="D26" s="221" t="s">
        <v>735</v>
      </c>
      <c r="E26" s="201" t="s">
        <v>736</v>
      </c>
      <c r="F26" s="202" t="s">
        <v>737</v>
      </c>
      <c r="G26" s="222" t="s">
        <v>686</v>
      </c>
      <c r="H26" s="203" t="s">
        <v>738</v>
      </c>
      <c r="I26" s="203" t="s">
        <v>739</v>
      </c>
      <c r="J26" s="203"/>
      <c r="K26" s="236"/>
      <c r="L26" s="202"/>
      <c r="M26" s="202"/>
      <c r="N26" s="222"/>
      <c r="O26" s="222"/>
    </row>
    <row r="27" spans="1:15" outlineLevel="1" x14ac:dyDescent="0.2">
      <c r="A27" s="203">
        <f t="shared" si="0"/>
        <v>21</v>
      </c>
      <c r="B27" s="219" t="s">
        <v>674</v>
      </c>
      <c r="C27" s="220" t="s">
        <v>47</v>
      </c>
      <c r="D27" s="221" t="s">
        <v>47</v>
      </c>
      <c r="E27" s="201" t="s">
        <v>675</v>
      </c>
      <c r="F27" s="201" t="s">
        <v>740</v>
      </c>
      <c r="G27" s="222" t="s">
        <v>686</v>
      </c>
      <c r="H27" s="203"/>
      <c r="I27" s="203" t="s">
        <v>741</v>
      </c>
      <c r="J27" s="203"/>
      <c r="K27" s="236"/>
      <c r="L27" s="202"/>
      <c r="M27" s="202"/>
      <c r="N27" s="222"/>
      <c r="O27" s="222"/>
    </row>
    <row r="28" spans="1:15" outlineLevel="1" x14ac:dyDescent="0.2">
      <c r="A28" s="203">
        <f t="shared" si="0"/>
        <v>22</v>
      </c>
      <c r="B28" s="219" t="s">
        <v>674</v>
      </c>
      <c r="C28" s="220" t="s">
        <v>47</v>
      </c>
      <c r="D28" s="221" t="s">
        <v>706</v>
      </c>
      <c r="E28" s="201" t="s">
        <v>675</v>
      </c>
      <c r="F28" s="202" t="s">
        <v>742</v>
      </c>
      <c r="G28" s="222" t="s">
        <v>686</v>
      </c>
      <c r="H28" s="203"/>
      <c r="I28" s="203" t="s">
        <v>743</v>
      </c>
      <c r="J28" s="203"/>
      <c r="K28" s="236"/>
      <c r="L28" s="202"/>
      <c r="M28" s="202"/>
      <c r="N28" s="222"/>
      <c r="O28" s="222"/>
    </row>
    <row r="29" spans="1:15" outlineLevel="1" x14ac:dyDescent="0.2">
      <c r="A29" s="203">
        <f t="shared" si="0"/>
        <v>23</v>
      </c>
      <c r="B29" s="237" t="s">
        <v>683</v>
      </c>
      <c r="C29" s="224" t="s">
        <v>706</v>
      </c>
      <c r="D29" s="228"/>
      <c r="E29" s="225" t="s">
        <v>744</v>
      </c>
      <c r="F29" s="226" t="s">
        <v>685</v>
      </c>
      <c r="G29" s="226" t="s">
        <v>686</v>
      </c>
      <c r="H29" s="227" t="s">
        <v>687</v>
      </c>
      <c r="I29" s="227" t="s">
        <v>745</v>
      </c>
      <c r="J29" s="227"/>
      <c r="K29" s="238"/>
      <c r="L29" s="229"/>
      <c r="M29" s="229"/>
      <c r="N29" s="226"/>
      <c r="O29" s="226"/>
    </row>
    <row r="30" spans="1:15" ht="14.25" outlineLevel="1" x14ac:dyDescent="0.2">
      <c r="A30" s="203">
        <f t="shared" si="0"/>
        <v>24</v>
      </c>
      <c r="B30" s="219" t="s">
        <v>689</v>
      </c>
      <c r="C30" s="220" t="s">
        <v>706</v>
      </c>
      <c r="D30" s="221" t="s">
        <v>47</v>
      </c>
      <c r="E30" s="230" t="s">
        <v>690</v>
      </c>
      <c r="F30" s="222" t="s">
        <v>691</v>
      </c>
      <c r="G30" s="222" t="s">
        <v>686</v>
      </c>
      <c r="H30" s="233" t="s">
        <v>692</v>
      </c>
      <c r="I30" s="221" t="s">
        <v>693</v>
      </c>
      <c r="J30" s="203" t="s">
        <v>694</v>
      </c>
      <c r="K30" s="230"/>
      <c r="L30" s="201"/>
      <c r="M30" s="201"/>
      <c r="N30" s="232"/>
      <c r="O30" s="232"/>
    </row>
    <row r="31" spans="1:15" outlineLevel="1" x14ac:dyDescent="0.2">
      <c r="A31" s="203">
        <f t="shared" si="0"/>
        <v>25</v>
      </c>
      <c r="B31" s="231" t="s">
        <v>695</v>
      </c>
      <c r="C31" s="220" t="s">
        <v>706</v>
      </c>
      <c r="D31" s="221" t="s">
        <v>47</v>
      </c>
      <c r="E31" s="201" t="s">
        <v>696</v>
      </c>
      <c r="F31" s="232" t="s">
        <v>697</v>
      </c>
      <c r="G31" s="222" t="s">
        <v>686</v>
      </c>
      <c r="H31" s="233"/>
      <c r="I31" s="239"/>
      <c r="J31" s="233"/>
      <c r="K31" s="230" t="s">
        <v>698</v>
      </c>
      <c r="L31" s="202" t="s">
        <v>699</v>
      </c>
      <c r="M31" s="201" t="s">
        <v>700</v>
      </c>
      <c r="N31" s="232"/>
      <c r="O31" s="232" t="s">
        <v>701</v>
      </c>
    </row>
    <row r="32" spans="1:15" outlineLevel="1" x14ac:dyDescent="0.2">
      <c r="A32" s="203">
        <f t="shared" si="0"/>
        <v>26</v>
      </c>
      <c r="B32" s="219" t="s">
        <v>702</v>
      </c>
      <c r="C32" s="220" t="s">
        <v>706</v>
      </c>
      <c r="D32" s="221" t="s">
        <v>47</v>
      </c>
      <c r="E32" s="201" t="s">
        <v>703</v>
      </c>
      <c r="F32" s="202"/>
      <c r="G32" s="222" t="s">
        <v>686</v>
      </c>
      <c r="H32" s="203"/>
      <c r="I32" s="240"/>
      <c r="J32" s="203"/>
      <c r="K32" s="202"/>
      <c r="L32" s="202"/>
      <c r="M32" s="202"/>
      <c r="N32" s="222"/>
      <c r="O32" s="222"/>
    </row>
    <row r="33" spans="1:15" outlineLevel="1" x14ac:dyDescent="0.2">
      <c r="A33" s="203">
        <f t="shared" si="0"/>
        <v>27</v>
      </c>
      <c r="B33" s="219" t="s">
        <v>702</v>
      </c>
      <c r="C33" s="220" t="s">
        <v>706</v>
      </c>
      <c r="D33" s="221" t="s">
        <v>47</v>
      </c>
      <c r="E33" s="201" t="s">
        <v>704</v>
      </c>
      <c r="F33" s="202" t="s">
        <v>705</v>
      </c>
      <c r="G33" s="222" t="s">
        <v>686</v>
      </c>
      <c r="H33" s="203" t="s">
        <v>692</v>
      </c>
      <c r="I33" s="221"/>
      <c r="J33" s="203"/>
      <c r="K33" s="202"/>
      <c r="L33" s="202"/>
      <c r="M33" s="202"/>
      <c r="N33" s="222"/>
      <c r="O33" s="222"/>
    </row>
    <row r="34" spans="1:15" outlineLevel="1" x14ac:dyDescent="0.2">
      <c r="A34" s="203">
        <f t="shared" si="0"/>
        <v>28</v>
      </c>
      <c r="B34" s="231" t="s">
        <v>719</v>
      </c>
      <c r="C34" s="220" t="s">
        <v>706</v>
      </c>
      <c r="D34" s="221" t="s">
        <v>47</v>
      </c>
      <c r="E34" s="201" t="s">
        <v>720</v>
      </c>
      <c r="F34" s="222" t="s">
        <v>721</v>
      </c>
      <c r="G34" s="222" t="s">
        <v>686</v>
      </c>
      <c r="H34" s="233"/>
      <c r="I34" s="233"/>
      <c r="J34" s="233"/>
      <c r="K34" s="236"/>
      <c r="L34" s="202" t="s">
        <v>722</v>
      </c>
      <c r="M34" s="202"/>
      <c r="N34" s="222" t="s">
        <v>723</v>
      </c>
      <c r="O34" s="232" t="s">
        <v>724</v>
      </c>
    </row>
    <row r="35" spans="1:15" outlineLevel="1" x14ac:dyDescent="0.2">
      <c r="A35" s="203">
        <f t="shared" si="0"/>
        <v>29</v>
      </c>
      <c r="B35" s="231" t="s">
        <v>725</v>
      </c>
      <c r="C35" s="220" t="s">
        <v>706</v>
      </c>
      <c r="D35" s="221" t="s">
        <v>47</v>
      </c>
      <c r="E35" s="201" t="s">
        <v>726</v>
      </c>
      <c r="F35" s="222" t="s">
        <v>727</v>
      </c>
      <c r="G35" s="222" t="s">
        <v>686</v>
      </c>
      <c r="H35" s="233"/>
      <c r="I35" s="233"/>
      <c r="J35" s="233"/>
      <c r="K35" s="236"/>
      <c r="L35" s="201" t="s">
        <v>722</v>
      </c>
      <c r="M35" s="201"/>
      <c r="N35" s="232" t="s">
        <v>728</v>
      </c>
      <c r="O35" s="232" t="s">
        <v>729</v>
      </c>
    </row>
    <row r="36" spans="1:15" outlineLevel="1" x14ac:dyDescent="0.2">
      <c r="A36" s="203">
        <f t="shared" si="0"/>
        <v>30</v>
      </c>
      <c r="B36" s="231" t="s">
        <v>730</v>
      </c>
      <c r="C36" s="220" t="s">
        <v>706</v>
      </c>
      <c r="D36" s="221" t="s">
        <v>47</v>
      </c>
      <c r="E36" s="201" t="s">
        <v>731</v>
      </c>
      <c r="F36" s="222" t="s">
        <v>732</v>
      </c>
      <c r="G36" s="222" t="s">
        <v>686</v>
      </c>
      <c r="H36" s="203"/>
      <c r="I36" s="203"/>
      <c r="J36" s="203"/>
      <c r="K36" s="236"/>
      <c r="L36" s="202"/>
      <c r="M36" s="202"/>
      <c r="N36" s="222"/>
      <c r="O36" s="222"/>
    </row>
    <row r="37" spans="1:15" outlineLevel="1" x14ac:dyDescent="0.2">
      <c r="A37" s="203">
        <f t="shared" si="0"/>
        <v>31</v>
      </c>
      <c r="B37" s="219" t="s">
        <v>679</v>
      </c>
      <c r="C37" s="220" t="s">
        <v>706</v>
      </c>
      <c r="D37" s="221" t="s">
        <v>706</v>
      </c>
      <c r="E37" s="201" t="s">
        <v>733</v>
      </c>
      <c r="F37" s="202"/>
      <c r="G37" s="222" t="s">
        <v>686</v>
      </c>
      <c r="H37" s="203"/>
      <c r="I37" s="203"/>
      <c r="J37" s="203"/>
      <c r="K37" s="202"/>
      <c r="L37" s="202"/>
      <c r="M37" s="202"/>
      <c r="N37" s="222"/>
      <c r="O37" s="222"/>
    </row>
    <row r="38" spans="1:15" outlineLevel="1" x14ac:dyDescent="0.2">
      <c r="A38" s="203">
        <f t="shared" si="0"/>
        <v>32</v>
      </c>
      <c r="B38" s="219" t="s">
        <v>674</v>
      </c>
      <c r="C38" s="220" t="s">
        <v>706</v>
      </c>
      <c r="D38" s="221" t="s">
        <v>47</v>
      </c>
      <c r="E38" s="201" t="s">
        <v>675</v>
      </c>
      <c r="F38" s="202" t="s">
        <v>746</v>
      </c>
      <c r="G38" s="222" t="s">
        <v>686</v>
      </c>
      <c r="H38" s="203"/>
      <c r="I38" s="203" t="s">
        <v>747</v>
      </c>
      <c r="J38" s="203"/>
      <c r="K38" s="236"/>
      <c r="L38" s="202"/>
      <c r="M38" s="202"/>
      <c r="N38" s="222"/>
      <c r="O38" s="222"/>
    </row>
    <row r="39" spans="1:15" outlineLevel="1" x14ac:dyDescent="0.2">
      <c r="A39" s="203">
        <f t="shared" si="0"/>
        <v>33</v>
      </c>
      <c r="B39" s="237" t="s">
        <v>683</v>
      </c>
      <c r="C39" s="224" t="s">
        <v>748</v>
      </c>
      <c r="D39" s="228"/>
      <c r="E39" s="225" t="s">
        <v>749</v>
      </c>
      <c r="F39" s="226" t="s">
        <v>750</v>
      </c>
      <c r="G39" s="226" t="s">
        <v>686</v>
      </c>
      <c r="H39" s="227" t="s">
        <v>687</v>
      </c>
      <c r="I39" s="227" t="s">
        <v>751</v>
      </c>
      <c r="J39" s="227"/>
      <c r="K39" s="238"/>
      <c r="L39" s="229"/>
      <c r="M39" s="229"/>
      <c r="N39" s="226"/>
      <c r="O39" s="226"/>
    </row>
    <row r="40" spans="1:15" ht="14.25" outlineLevel="1" x14ac:dyDescent="0.2">
      <c r="A40" s="203">
        <f t="shared" si="0"/>
        <v>34</v>
      </c>
      <c r="B40" s="219" t="s">
        <v>689</v>
      </c>
      <c r="C40" s="220" t="s">
        <v>748</v>
      </c>
      <c r="D40" s="221" t="s">
        <v>47</v>
      </c>
      <c r="E40" s="230" t="s">
        <v>690</v>
      </c>
      <c r="F40" s="222" t="s">
        <v>691</v>
      </c>
      <c r="G40" s="222" t="s">
        <v>686</v>
      </c>
      <c r="H40" s="203" t="s">
        <v>692</v>
      </c>
      <c r="I40" s="221" t="s">
        <v>693</v>
      </c>
      <c r="J40" s="203" t="s">
        <v>694</v>
      </c>
      <c r="K40" s="230"/>
      <c r="L40" s="202"/>
      <c r="M40" s="202"/>
      <c r="N40" s="222"/>
      <c r="O40" s="232"/>
    </row>
    <row r="41" spans="1:15" outlineLevel="1" x14ac:dyDescent="0.2">
      <c r="A41" s="203">
        <f t="shared" si="0"/>
        <v>35</v>
      </c>
      <c r="B41" s="231" t="s">
        <v>695</v>
      </c>
      <c r="C41" s="220" t="s">
        <v>748</v>
      </c>
      <c r="D41" s="221" t="s">
        <v>47</v>
      </c>
      <c r="E41" s="201" t="s">
        <v>696</v>
      </c>
      <c r="F41" s="232" t="s">
        <v>697</v>
      </c>
      <c r="G41" s="222" t="s">
        <v>686</v>
      </c>
      <c r="H41" s="203"/>
      <c r="I41" s="233"/>
      <c r="J41" s="233"/>
      <c r="K41" s="230" t="s">
        <v>698</v>
      </c>
      <c r="L41" s="202" t="s">
        <v>699</v>
      </c>
      <c r="M41" s="201" t="s">
        <v>700</v>
      </c>
      <c r="N41" s="222"/>
      <c r="O41" s="232" t="s">
        <v>701</v>
      </c>
    </row>
    <row r="42" spans="1:15" outlineLevel="1" x14ac:dyDescent="0.2">
      <c r="A42" s="203">
        <f t="shared" si="0"/>
        <v>36</v>
      </c>
      <c r="B42" s="219" t="s">
        <v>702</v>
      </c>
      <c r="C42" s="220" t="s">
        <v>748</v>
      </c>
      <c r="D42" s="221" t="s">
        <v>47</v>
      </c>
      <c r="E42" s="201" t="s">
        <v>703</v>
      </c>
      <c r="F42" s="202"/>
      <c r="G42" s="222" t="s">
        <v>686</v>
      </c>
      <c r="H42" s="203"/>
      <c r="I42" s="203"/>
      <c r="J42" s="203"/>
      <c r="K42" s="202"/>
      <c r="L42" s="202"/>
      <c r="M42" s="202"/>
      <c r="N42" s="222"/>
      <c r="O42" s="222"/>
    </row>
    <row r="43" spans="1:15" outlineLevel="1" x14ac:dyDescent="0.2">
      <c r="A43" s="203">
        <f t="shared" si="0"/>
        <v>37</v>
      </c>
      <c r="B43" s="219" t="s">
        <v>702</v>
      </c>
      <c r="C43" s="220" t="s">
        <v>748</v>
      </c>
      <c r="D43" s="221" t="s">
        <v>47</v>
      </c>
      <c r="E43" s="201" t="s">
        <v>704</v>
      </c>
      <c r="F43" s="202" t="s">
        <v>705</v>
      </c>
      <c r="G43" s="222" t="s">
        <v>686</v>
      </c>
      <c r="H43" s="203" t="s">
        <v>692</v>
      </c>
      <c r="I43" s="203"/>
      <c r="J43" s="203"/>
      <c r="K43" s="202"/>
      <c r="L43" s="202"/>
      <c r="M43" s="202"/>
      <c r="N43" s="222"/>
      <c r="O43" s="222"/>
    </row>
    <row r="44" spans="1:15" ht="14.25" outlineLevel="1" x14ac:dyDescent="0.2">
      <c r="A44" s="203">
        <f t="shared" si="0"/>
        <v>38</v>
      </c>
      <c r="B44" s="219" t="s">
        <v>689</v>
      </c>
      <c r="C44" s="220" t="s">
        <v>748</v>
      </c>
      <c r="D44" s="221" t="s">
        <v>706</v>
      </c>
      <c r="E44" s="230" t="s">
        <v>690</v>
      </c>
      <c r="F44" s="222" t="s">
        <v>691</v>
      </c>
      <c r="G44" s="222" t="s">
        <v>686</v>
      </c>
      <c r="H44" s="203" t="s">
        <v>692</v>
      </c>
      <c r="I44" s="221" t="s">
        <v>693</v>
      </c>
      <c r="J44" s="203" t="s">
        <v>694</v>
      </c>
      <c r="K44" s="230"/>
      <c r="L44" s="202"/>
      <c r="M44" s="202"/>
      <c r="N44" s="222"/>
      <c r="O44" s="232"/>
    </row>
    <row r="45" spans="1:15" outlineLevel="1" x14ac:dyDescent="0.2">
      <c r="A45" s="203">
        <f t="shared" si="0"/>
        <v>39</v>
      </c>
      <c r="B45" s="231" t="s">
        <v>695</v>
      </c>
      <c r="C45" s="220" t="s">
        <v>748</v>
      </c>
      <c r="D45" s="221" t="s">
        <v>706</v>
      </c>
      <c r="E45" s="201" t="s">
        <v>696</v>
      </c>
      <c r="F45" s="232" t="s">
        <v>697</v>
      </c>
      <c r="G45" s="222" t="s">
        <v>686</v>
      </c>
      <c r="H45" s="203"/>
      <c r="I45" s="233"/>
      <c r="J45" s="233"/>
      <c r="K45" s="230" t="s">
        <v>698</v>
      </c>
      <c r="L45" s="202" t="s">
        <v>699</v>
      </c>
      <c r="M45" s="201" t="s">
        <v>700</v>
      </c>
      <c r="N45" s="222"/>
      <c r="O45" s="232" t="s">
        <v>701</v>
      </c>
    </row>
    <row r="46" spans="1:15" outlineLevel="1" x14ac:dyDescent="0.2">
      <c r="A46" s="203">
        <f t="shared" si="0"/>
        <v>40</v>
      </c>
      <c r="B46" s="219" t="s">
        <v>702</v>
      </c>
      <c r="C46" s="220" t="s">
        <v>748</v>
      </c>
      <c r="D46" s="221" t="s">
        <v>47</v>
      </c>
      <c r="E46" s="201" t="s">
        <v>703</v>
      </c>
      <c r="F46" s="202"/>
      <c r="G46" s="222" t="s">
        <v>686</v>
      </c>
      <c r="H46" s="203"/>
      <c r="I46" s="203"/>
      <c r="J46" s="203"/>
      <c r="K46" s="202"/>
      <c r="L46" s="202"/>
      <c r="M46" s="202"/>
      <c r="N46" s="222"/>
      <c r="O46" s="222"/>
    </row>
    <row r="47" spans="1:15" outlineLevel="1" x14ac:dyDescent="0.2">
      <c r="A47" s="203">
        <f t="shared" si="0"/>
        <v>41</v>
      </c>
      <c r="B47" s="219" t="s">
        <v>702</v>
      </c>
      <c r="C47" s="220" t="s">
        <v>748</v>
      </c>
      <c r="D47" s="221" t="s">
        <v>47</v>
      </c>
      <c r="E47" s="201" t="s">
        <v>704</v>
      </c>
      <c r="F47" s="202" t="s">
        <v>705</v>
      </c>
      <c r="G47" s="222" t="s">
        <v>686</v>
      </c>
      <c r="H47" s="203" t="s">
        <v>692</v>
      </c>
      <c r="I47" s="203"/>
      <c r="J47" s="203"/>
      <c r="K47" s="202"/>
      <c r="L47" s="202"/>
      <c r="M47" s="202"/>
      <c r="N47" s="222"/>
      <c r="O47" s="222"/>
    </row>
    <row r="48" spans="1:15" outlineLevel="1" x14ac:dyDescent="0.2">
      <c r="A48" s="203">
        <f t="shared" si="0"/>
        <v>42</v>
      </c>
      <c r="B48" s="231" t="s">
        <v>719</v>
      </c>
      <c r="C48" s="220" t="s">
        <v>748</v>
      </c>
      <c r="D48" s="221" t="s">
        <v>47</v>
      </c>
      <c r="E48" s="201" t="s">
        <v>720</v>
      </c>
      <c r="F48" s="222" t="s">
        <v>721</v>
      </c>
      <c r="G48" s="222" t="s">
        <v>686</v>
      </c>
      <c r="H48" s="233"/>
      <c r="I48" s="233"/>
      <c r="J48" s="233"/>
      <c r="K48" s="201"/>
      <c r="L48" s="202" t="s">
        <v>722</v>
      </c>
      <c r="M48" s="201"/>
      <c r="N48" s="222" t="s">
        <v>723</v>
      </c>
      <c r="O48" s="232" t="s">
        <v>724</v>
      </c>
    </row>
    <row r="49" spans="1:15" outlineLevel="1" x14ac:dyDescent="0.2">
      <c r="A49" s="203">
        <f t="shared" si="0"/>
        <v>43</v>
      </c>
      <c r="B49" s="231" t="s">
        <v>725</v>
      </c>
      <c r="C49" s="220" t="s">
        <v>748</v>
      </c>
      <c r="D49" s="221" t="s">
        <v>47</v>
      </c>
      <c r="E49" s="201" t="s">
        <v>726</v>
      </c>
      <c r="F49" s="222" t="s">
        <v>727</v>
      </c>
      <c r="G49" s="222" t="s">
        <v>686</v>
      </c>
      <c r="H49" s="203"/>
      <c r="I49" s="203"/>
      <c r="J49" s="203"/>
      <c r="K49" s="202"/>
      <c r="L49" s="201" t="s">
        <v>722</v>
      </c>
      <c r="M49" s="202"/>
      <c r="N49" s="232" t="s">
        <v>728</v>
      </c>
      <c r="O49" s="232" t="s">
        <v>729</v>
      </c>
    </row>
    <row r="50" spans="1:15" outlineLevel="1" x14ac:dyDescent="0.2">
      <c r="A50" s="203">
        <f t="shared" si="0"/>
        <v>44</v>
      </c>
      <c r="B50" s="231" t="s">
        <v>730</v>
      </c>
      <c r="C50" s="220" t="s">
        <v>748</v>
      </c>
      <c r="D50" s="221" t="s">
        <v>47</v>
      </c>
      <c r="E50" s="201" t="s">
        <v>731</v>
      </c>
      <c r="F50" s="222" t="s">
        <v>732</v>
      </c>
      <c r="G50" s="222" t="s">
        <v>686</v>
      </c>
      <c r="H50" s="203"/>
      <c r="I50" s="203"/>
      <c r="J50" s="203"/>
      <c r="K50" s="202"/>
      <c r="L50" s="202"/>
      <c r="M50" s="202"/>
      <c r="N50" s="222"/>
      <c r="O50" s="222"/>
    </row>
    <row r="51" spans="1:15" outlineLevel="1" x14ac:dyDescent="0.2">
      <c r="A51" s="203">
        <f t="shared" si="0"/>
        <v>45</v>
      </c>
      <c r="B51" s="219" t="s">
        <v>679</v>
      </c>
      <c r="C51" s="220" t="s">
        <v>748</v>
      </c>
      <c r="D51" s="221" t="s">
        <v>706</v>
      </c>
      <c r="E51" s="201" t="s">
        <v>733</v>
      </c>
      <c r="F51" s="202"/>
      <c r="G51" s="222" t="s">
        <v>686</v>
      </c>
      <c r="H51" s="203"/>
      <c r="I51" s="203"/>
      <c r="J51" s="203"/>
      <c r="K51" s="202"/>
      <c r="L51" s="202"/>
      <c r="M51" s="202"/>
      <c r="N51" s="222"/>
      <c r="O51" s="222"/>
    </row>
    <row r="52" spans="1:15" outlineLevel="1" x14ac:dyDescent="0.2">
      <c r="A52" s="203">
        <f t="shared" si="0"/>
        <v>46</v>
      </c>
      <c r="B52" s="231" t="s">
        <v>730</v>
      </c>
      <c r="C52" s="220" t="s">
        <v>748</v>
      </c>
      <c r="D52" s="221" t="s">
        <v>748</v>
      </c>
      <c r="E52" s="201" t="s">
        <v>731</v>
      </c>
      <c r="F52" s="222" t="s">
        <v>732</v>
      </c>
      <c r="G52" s="222" t="s">
        <v>686</v>
      </c>
      <c r="H52" s="203"/>
      <c r="I52" s="203"/>
      <c r="J52" s="203"/>
      <c r="K52" s="202"/>
      <c r="L52" s="202"/>
      <c r="M52" s="202"/>
      <c r="N52" s="222"/>
      <c r="O52" s="222"/>
    </row>
    <row r="53" spans="1:15" outlineLevel="1" x14ac:dyDescent="0.2">
      <c r="A53" s="203">
        <f t="shared" si="0"/>
        <v>47</v>
      </c>
      <c r="B53" s="219" t="s">
        <v>679</v>
      </c>
      <c r="C53" s="220" t="s">
        <v>748</v>
      </c>
      <c r="D53" s="221" t="s">
        <v>752</v>
      </c>
      <c r="E53" s="201" t="s">
        <v>733</v>
      </c>
      <c r="F53" s="202"/>
      <c r="G53" s="222" t="s">
        <v>686</v>
      </c>
      <c r="H53" s="203"/>
      <c r="I53" s="203"/>
      <c r="J53" s="203"/>
      <c r="K53" s="202"/>
      <c r="L53" s="202"/>
      <c r="M53" s="202"/>
      <c r="N53" s="222"/>
      <c r="O53" s="222"/>
    </row>
    <row r="54" spans="1:15" outlineLevel="1" x14ac:dyDescent="0.2">
      <c r="A54" s="203">
        <f t="shared" si="0"/>
        <v>48</v>
      </c>
      <c r="B54" s="219" t="s">
        <v>674</v>
      </c>
      <c r="C54" s="220" t="s">
        <v>748</v>
      </c>
      <c r="D54" s="221" t="s">
        <v>47</v>
      </c>
      <c r="E54" s="201" t="s">
        <v>675</v>
      </c>
      <c r="F54" s="202" t="s">
        <v>753</v>
      </c>
      <c r="G54" s="222" t="s">
        <v>686</v>
      </c>
      <c r="H54" s="203"/>
      <c r="I54" s="203" t="s">
        <v>754</v>
      </c>
      <c r="J54" s="203"/>
      <c r="K54" s="202"/>
      <c r="L54" s="202"/>
      <c r="M54" s="202"/>
      <c r="N54" s="222"/>
      <c r="O54" s="222"/>
    </row>
    <row r="55" spans="1:15" outlineLevel="1" x14ac:dyDescent="0.2">
      <c r="A55" s="203">
        <f t="shared" si="0"/>
        <v>49</v>
      </c>
      <c r="B55" s="241" t="s">
        <v>683</v>
      </c>
      <c r="C55" s="224" t="s">
        <v>752</v>
      </c>
      <c r="D55" s="228"/>
      <c r="E55" s="225" t="s">
        <v>749</v>
      </c>
      <c r="F55" s="226" t="s">
        <v>750</v>
      </c>
      <c r="G55" s="226" t="s">
        <v>686</v>
      </c>
      <c r="H55" s="227" t="s">
        <v>687</v>
      </c>
      <c r="I55" s="227" t="s">
        <v>751</v>
      </c>
      <c r="J55" s="227"/>
      <c r="K55" s="229"/>
      <c r="L55" s="229"/>
      <c r="M55" s="229"/>
      <c r="N55" s="226"/>
      <c r="O55" s="226"/>
    </row>
    <row r="56" spans="1:15" ht="14.25" outlineLevel="1" x14ac:dyDescent="0.2">
      <c r="A56" s="203">
        <f t="shared" si="0"/>
        <v>50</v>
      </c>
      <c r="B56" s="219" t="s">
        <v>689</v>
      </c>
      <c r="C56" s="220" t="s">
        <v>752</v>
      </c>
      <c r="D56" s="221" t="s">
        <v>47</v>
      </c>
      <c r="E56" s="230" t="s">
        <v>690</v>
      </c>
      <c r="F56" s="222" t="s">
        <v>691</v>
      </c>
      <c r="G56" s="222" t="s">
        <v>686</v>
      </c>
      <c r="H56" s="233" t="s">
        <v>692</v>
      </c>
      <c r="I56" s="221" t="s">
        <v>693</v>
      </c>
      <c r="J56" s="203" t="s">
        <v>694</v>
      </c>
      <c r="K56" s="230"/>
      <c r="L56" s="201"/>
      <c r="M56" s="201"/>
      <c r="N56" s="232"/>
      <c r="O56" s="232"/>
    </row>
    <row r="57" spans="1:15" outlineLevel="1" x14ac:dyDescent="0.2">
      <c r="A57" s="203">
        <f t="shared" si="0"/>
        <v>51</v>
      </c>
      <c r="B57" s="231" t="s">
        <v>695</v>
      </c>
      <c r="C57" s="220" t="s">
        <v>752</v>
      </c>
      <c r="D57" s="221" t="s">
        <v>47</v>
      </c>
      <c r="E57" s="201" t="s">
        <v>696</v>
      </c>
      <c r="F57" s="232" t="s">
        <v>697</v>
      </c>
      <c r="G57" s="222" t="s">
        <v>686</v>
      </c>
      <c r="H57" s="233"/>
      <c r="I57" s="239"/>
      <c r="J57" s="233"/>
      <c r="K57" s="230" t="s">
        <v>698</v>
      </c>
      <c r="L57" s="202" t="s">
        <v>699</v>
      </c>
      <c r="M57" s="201" t="s">
        <v>700</v>
      </c>
      <c r="N57" s="232"/>
      <c r="O57" s="232" t="s">
        <v>701</v>
      </c>
    </row>
    <row r="58" spans="1:15" outlineLevel="1" x14ac:dyDescent="0.2">
      <c r="A58" s="203">
        <f t="shared" si="0"/>
        <v>52</v>
      </c>
      <c r="B58" s="219" t="s">
        <v>702</v>
      </c>
      <c r="C58" s="220" t="s">
        <v>752</v>
      </c>
      <c r="D58" s="221" t="s">
        <v>47</v>
      </c>
      <c r="E58" s="201" t="s">
        <v>703</v>
      </c>
      <c r="F58" s="202"/>
      <c r="G58" s="222" t="s">
        <v>686</v>
      </c>
      <c r="H58" s="203"/>
      <c r="I58" s="240"/>
      <c r="J58" s="203"/>
      <c r="K58" s="202"/>
      <c r="L58" s="202"/>
      <c r="M58" s="202"/>
      <c r="N58" s="222"/>
      <c r="O58" s="222"/>
    </row>
    <row r="59" spans="1:15" outlineLevel="1" x14ac:dyDescent="0.2">
      <c r="A59" s="203">
        <f t="shared" si="0"/>
        <v>53</v>
      </c>
      <c r="B59" s="219" t="s">
        <v>702</v>
      </c>
      <c r="C59" s="220" t="s">
        <v>752</v>
      </c>
      <c r="D59" s="221" t="s">
        <v>47</v>
      </c>
      <c r="E59" s="201" t="s">
        <v>704</v>
      </c>
      <c r="F59" s="202" t="s">
        <v>755</v>
      </c>
      <c r="G59" s="222" t="s">
        <v>686</v>
      </c>
      <c r="H59" s="203" t="s">
        <v>692</v>
      </c>
      <c r="I59" s="240"/>
      <c r="J59" s="203"/>
      <c r="K59" s="202"/>
      <c r="L59" s="202"/>
      <c r="M59" s="202"/>
      <c r="N59" s="222"/>
      <c r="O59" s="222"/>
    </row>
    <row r="60" spans="1:15" outlineLevel="1" x14ac:dyDescent="0.2">
      <c r="A60" s="203">
        <f t="shared" si="0"/>
        <v>54</v>
      </c>
      <c r="B60" s="231" t="s">
        <v>719</v>
      </c>
      <c r="C60" s="220" t="s">
        <v>752</v>
      </c>
      <c r="D60" s="221" t="s">
        <v>47</v>
      </c>
      <c r="E60" s="201" t="s">
        <v>720</v>
      </c>
      <c r="F60" s="222" t="s">
        <v>721</v>
      </c>
      <c r="G60" s="222" t="s">
        <v>686</v>
      </c>
      <c r="H60" s="233"/>
      <c r="I60" s="233"/>
      <c r="J60" s="233"/>
      <c r="K60" s="236"/>
      <c r="L60" s="202" t="s">
        <v>722</v>
      </c>
      <c r="M60" s="202"/>
      <c r="N60" s="222" t="s">
        <v>723</v>
      </c>
      <c r="O60" s="232" t="s">
        <v>724</v>
      </c>
    </row>
    <row r="61" spans="1:15" outlineLevel="1" x14ac:dyDescent="0.2">
      <c r="A61" s="203">
        <f t="shared" si="0"/>
        <v>55</v>
      </c>
      <c r="B61" s="231" t="s">
        <v>725</v>
      </c>
      <c r="C61" s="220" t="s">
        <v>752</v>
      </c>
      <c r="D61" s="221" t="s">
        <v>47</v>
      </c>
      <c r="E61" s="201" t="s">
        <v>726</v>
      </c>
      <c r="F61" s="222" t="s">
        <v>727</v>
      </c>
      <c r="G61" s="222" t="s">
        <v>686</v>
      </c>
      <c r="H61" s="233"/>
      <c r="I61" s="233"/>
      <c r="J61" s="233"/>
      <c r="K61" s="236"/>
      <c r="L61" s="201" t="s">
        <v>722</v>
      </c>
      <c r="M61" s="201"/>
      <c r="N61" s="232" t="s">
        <v>728</v>
      </c>
      <c r="O61" s="232" t="s">
        <v>729</v>
      </c>
    </row>
    <row r="62" spans="1:15" outlineLevel="1" x14ac:dyDescent="0.2">
      <c r="A62" s="203">
        <f t="shared" si="0"/>
        <v>56</v>
      </c>
      <c r="B62" s="231" t="s">
        <v>730</v>
      </c>
      <c r="C62" s="220" t="s">
        <v>752</v>
      </c>
      <c r="D62" s="221" t="s">
        <v>47</v>
      </c>
      <c r="E62" s="201" t="s">
        <v>731</v>
      </c>
      <c r="F62" s="222" t="s">
        <v>732</v>
      </c>
      <c r="G62" s="222" t="s">
        <v>686</v>
      </c>
      <c r="H62" s="203"/>
      <c r="I62" s="203"/>
      <c r="J62" s="203"/>
      <c r="K62" s="236"/>
      <c r="L62" s="202"/>
      <c r="M62" s="202"/>
      <c r="N62" s="222"/>
      <c r="O62" s="222"/>
    </row>
    <row r="63" spans="1:15" outlineLevel="1" x14ac:dyDescent="0.2">
      <c r="A63" s="203">
        <f t="shared" si="0"/>
        <v>57</v>
      </c>
      <c r="B63" s="219" t="s">
        <v>679</v>
      </c>
      <c r="C63" s="220" t="s">
        <v>752</v>
      </c>
      <c r="D63" s="221" t="s">
        <v>706</v>
      </c>
      <c r="E63" s="201" t="s">
        <v>733</v>
      </c>
      <c r="F63" s="202"/>
      <c r="G63" s="222" t="s">
        <v>686</v>
      </c>
      <c r="H63" s="203"/>
      <c r="I63" s="203"/>
      <c r="J63" s="203"/>
      <c r="K63" s="202"/>
      <c r="L63" s="202"/>
      <c r="M63" s="202"/>
      <c r="N63" s="222"/>
      <c r="O63" s="222"/>
    </row>
    <row r="64" spans="1:15" outlineLevel="1" x14ac:dyDescent="0.2">
      <c r="A64" s="203">
        <f t="shared" si="0"/>
        <v>58</v>
      </c>
      <c r="B64" s="219" t="s">
        <v>674</v>
      </c>
      <c r="C64" s="220" t="s">
        <v>752</v>
      </c>
      <c r="D64" s="221" t="s">
        <v>47</v>
      </c>
      <c r="E64" s="201" t="s">
        <v>675</v>
      </c>
      <c r="F64" s="202" t="s">
        <v>756</v>
      </c>
      <c r="G64" s="222" t="s">
        <v>686</v>
      </c>
      <c r="H64" s="203"/>
      <c r="I64" s="203" t="s">
        <v>757</v>
      </c>
      <c r="J64" s="203"/>
      <c r="K64" s="236"/>
      <c r="L64" s="202"/>
      <c r="M64" s="202"/>
      <c r="N64" s="222"/>
      <c r="O64" s="222"/>
    </row>
    <row r="65" spans="1:15" outlineLevel="1" x14ac:dyDescent="0.2">
      <c r="A65" s="203">
        <f t="shared" si="0"/>
        <v>59</v>
      </c>
      <c r="B65" s="241" t="s">
        <v>683</v>
      </c>
      <c r="C65" s="224" t="s">
        <v>758</v>
      </c>
      <c r="D65" s="228"/>
      <c r="E65" s="225" t="s">
        <v>759</v>
      </c>
      <c r="F65" s="226" t="s">
        <v>685</v>
      </c>
      <c r="G65" s="226" t="s">
        <v>686</v>
      </c>
      <c r="H65" s="227" t="s">
        <v>687</v>
      </c>
      <c r="I65" s="227"/>
      <c r="J65" s="227"/>
      <c r="K65" s="229"/>
      <c r="L65" s="229"/>
      <c r="M65" s="229"/>
      <c r="N65" s="226"/>
      <c r="O65" s="226"/>
    </row>
    <row r="66" spans="1:15" ht="14.25" outlineLevel="1" x14ac:dyDescent="0.2">
      <c r="A66" s="203">
        <f t="shared" si="0"/>
        <v>60</v>
      </c>
      <c r="B66" s="219" t="s">
        <v>689</v>
      </c>
      <c r="C66" s="220" t="s">
        <v>758</v>
      </c>
      <c r="D66" s="221" t="s">
        <v>47</v>
      </c>
      <c r="E66" s="230" t="s">
        <v>690</v>
      </c>
      <c r="F66" s="222" t="s">
        <v>691</v>
      </c>
      <c r="G66" s="222" t="s">
        <v>686</v>
      </c>
      <c r="H66" s="233" t="s">
        <v>692</v>
      </c>
      <c r="I66" s="221" t="s">
        <v>693</v>
      </c>
      <c r="J66" s="203" t="s">
        <v>694</v>
      </c>
      <c r="K66" s="230"/>
      <c r="L66" s="201"/>
      <c r="M66" s="201"/>
      <c r="N66" s="232"/>
      <c r="O66" s="232"/>
    </row>
    <row r="67" spans="1:15" outlineLevel="1" x14ac:dyDescent="0.2">
      <c r="A67" s="203">
        <f t="shared" si="0"/>
        <v>61</v>
      </c>
      <c r="B67" s="231" t="s">
        <v>695</v>
      </c>
      <c r="C67" s="220" t="s">
        <v>758</v>
      </c>
      <c r="D67" s="221" t="s">
        <v>47</v>
      </c>
      <c r="E67" s="201" t="s">
        <v>696</v>
      </c>
      <c r="F67" s="232" t="s">
        <v>697</v>
      </c>
      <c r="G67" s="222" t="s">
        <v>686</v>
      </c>
      <c r="H67" s="233"/>
      <c r="I67" s="239"/>
      <c r="J67" s="233"/>
      <c r="K67" s="230" t="s">
        <v>698</v>
      </c>
      <c r="L67" s="202" t="s">
        <v>699</v>
      </c>
      <c r="M67" s="201" t="s">
        <v>700</v>
      </c>
      <c r="N67" s="232"/>
      <c r="O67" s="232" t="s">
        <v>701</v>
      </c>
    </row>
    <row r="68" spans="1:15" outlineLevel="1" x14ac:dyDescent="0.2">
      <c r="A68" s="203">
        <f t="shared" si="0"/>
        <v>62</v>
      </c>
      <c r="B68" s="219" t="s">
        <v>702</v>
      </c>
      <c r="C68" s="220" t="s">
        <v>758</v>
      </c>
      <c r="D68" s="221" t="s">
        <v>47</v>
      </c>
      <c r="E68" s="201" t="s">
        <v>703</v>
      </c>
      <c r="F68" s="202"/>
      <c r="G68" s="222" t="s">
        <v>686</v>
      </c>
      <c r="H68" s="203"/>
      <c r="I68" s="240"/>
      <c r="J68" s="203"/>
      <c r="K68" s="202"/>
      <c r="L68" s="202"/>
      <c r="M68" s="202"/>
      <c r="N68" s="222"/>
      <c r="O68" s="222"/>
    </row>
    <row r="69" spans="1:15" outlineLevel="1" x14ac:dyDescent="0.2">
      <c r="A69" s="203">
        <f t="shared" si="0"/>
        <v>63</v>
      </c>
      <c r="B69" s="219" t="s">
        <v>702</v>
      </c>
      <c r="C69" s="220" t="s">
        <v>758</v>
      </c>
      <c r="D69" s="221" t="s">
        <v>47</v>
      </c>
      <c r="E69" s="201" t="s">
        <v>704</v>
      </c>
      <c r="F69" s="202" t="s">
        <v>755</v>
      </c>
      <c r="G69" s="222" t="s">
        <v>686</v>
      </c>
      <c r="H69" s="203" t="s">
        <v>692</v>
      </c>
      <c r="I69" s="240"/>
      <c r="J69" s="203"/>
      <c r="K69" s="202"/>
      <c r="L69" s="202"/>
      <c r="M69" s="202"/>
      <c r="N69" s="222"/>
      <c r="O69" s="222"/>
    </row>
    <row r="70" spans="1:15" outlineLevel="1" x14ac:dyDescent="0.2">
      <c r="A70" s="203">
        <f t="shared" si="0"/>
        <v>64</v>
      </c>
      <c r="B70" s="231" t="s">
        <v>719</v>
      </c>
      <c r="C70" s="220" t="s">
        <v>758</v>
      </c>
      <c r="D70" s="221" t="s">
        <v>47</v>
      </c>
      <c r="E70" s="201" t="s">
        <v>720</v>
      </c>
      <c r="F70" s="222" t="s">
        <v>721</v>
      </c>
      <c r="G70" s="222" t="s">
        <v>686</v>
      </c>
      <c r="H70" s="233"/>
      <c r="I70" s="233"/>
      <c r="J70" s="233"/>
      <c r="K70" s="236"/>
      <c r="L70" s="202" t="s">
        <v>722</v>
      </c>
      <c r="M70" s="202"/>
      <c r="N70" s="222" t="s">
        <v>723</v>
      </c>
      <c r="O70" s="232" t="s">
        <v>724</v>
      </c>
    </row>
    <row r="71" spans="1:15" outlineLevel="1" x14ac:dyDescent="0.2">
      <c r="A71" s="203">
        <f t="shared" si="0"/>
        <v>65</v>
      </c>
      <c r="B71" s="231" t="s">
        <v>725</v>
      </c>
      <c r="C71" s="220" t="s">
        <v>758</v>
      </c>
      <c r="D71" s="221" t="s">
        <v>47</v>
      </c>
      <c r="E71" s="201" t="s">
        <v>726</v>
      </c>
      <c r="F71" s="222" t="s">
        <v>727</v>
      </c>
      <c r="G71" s="222" t="s">
        <v>686</v>
      </c>
      <c r="H71" s="233"/>
      <c r="I71" s="233"/>
      <c r="J71" s="233"/>
      <c r="K71" s="236"/>
      <c r="L71" s="201" t="s">
        <v>722</v>
      </c>
      <c r="M71" s="201"/>
      <c r="N71" s="232" t="s">
        <v>728</v>
      </c>
      <c r="O71" s="232" t="s">
        <v>729</v>
      </c>
    </row>
    <row r="72" spans="1:15" outlineLevel="1" x14ac:dyDescent="0.2">
      <c r="A72" s="203">
        <f t="shared" si="0"/>
        <v>66</v>
      </c>
      <c r="B72" s="231" t="s">
        <v>730</v>
      </c>
      <c r="C72" s="220" t="s">
        <v>758</v>
      </c>
      <c r="D72" s="221" t="s">
        <v>47</v>
      </c>
      <c r="E72" s="201" t="s">
        <v>731</v>
      </c>
      <c r="F72" s="222" t="s">
        <v>732</v>
      </c>
      <c r="G72" s="222" t="s">
        <v>686</v>
      </c>
      <c r="H72" s="203"/>
      <c r="I72" s="203"/>
      <c r="J72" s="203"/>
      <c r="K72" s="236"/>
      <c r="L72" s="202"/>
      <c r="M72" s="202"/>
      <c r="N72" s="222"/>
      <c r="O72" s="222"/>
    </row>
    <row r="73" spans="1:15" outlineLevel="1" x14ac:dyDescent="0.2">
      <c r="A73" s="203">
        <f t="shared" si="0"/>
        <v>67</v>
      </c>
      <c r="B73" s="219" t="s">
        <v>679</v>
      </c>
      <c r="C73" s="220" t="s">
        <v>758</v>
      </c>
      <c r="D73" s="221" t="s">
        <v>706</v>
      </c>
      <c r="E73" s="201" t="s">
        <v>733</v>
      </c>
      <c r="F73" s="202"/>
      <c r="G73" s="222" t="s">
        <v>686</v>
      </c>
      <c r="H73" s="203"/>
      <c r="I73" s="203"/>
      <c r="J73" s="203"/>
      <c r="K73" s="202"/>
      <c r="L73" s="202"/>
      <c r="M73" s="202"/>
      <c r="N73" s="222"/>
      <c r="O73" s="222"/>
    </row>
    <row r="74" spans="1:15" outlineLevel="1" x14ac:dyDescent="0.2">
      <c r="A74" s="203">
        <f t="shared" si="0"/>
        <v>68</v>
      </c>
      <c r="B74" s="219" t="s">
        <v>674</v>
      </c>
      <c r="C74" s="220" t="s">
        <v>758</v>
      </c>
      <c r="D74" s="221" t="s">
        <v>47</v>
      </c>
      <c r="E74" s="201" t="s">
        <v>675</v>
      </c>
      <c r="F74" s="202" t="s">
        <v>760</v>
      </c>
      <c r="G74" s="222" t="s">
        <v>686</v>
      </c>
      <c r="H74" s="203"/>
      <c r="I74" s="203" t="s">
        <v>741</v>
      </c>
      <c r="J74" s="203"/>
      <c r="K74" s="236"/>
      <c r="L74" s="202"/>
      <c r="M74" s="202"/>
      <c r="N74" s="222"/>
      <c r="O74" s="222"/>
    </row>
    <row r="75" spans="1:15" outlineLevel="1" x14ac:dyDescent="0.2">
      <c r="A75" s="203">
        <f t="shared" si="0"/>
        <v>69</v>
      </c>
      <c r="B75" s="241" t="s">
        <v>683</v>
      </c>
      <c r="C75" s="224" t="s">
        <v>761</v>
      </c>
      <c r="D75" s="224" t="s">
        <v>92</v>
      </c>
      <c r="E75" s="225" t="s">
        <v>762</v>
      </c>
      <c r="F75" s="226" t="s">
        <v>763</v>
      </c>
      <c r="G75" s="226" t="s">
        <v>686</v>
      </c>
      <c r="H75" s="227" t="s">
        <v>687</v>
      </c>
      <c r="I75" s="227" t="s">
        <v>764</v>
      </c>
      <c r="J75" s="227"/>
      <c r="K75" s="229"/>
      <c r="L75" s="229"/>
      <c r="M75" s="229"/>
      <c r="N75" s="226"/>
      <c r="O75" s="226"/>
    </row>
    <row r="76" spans="1:15" outlineLevel="1" x14ac:dyDescent="0.2">
      <c r="A76" s="203">
        <f t="shared" si="0"/>
        <v>70</v>
      </c>
      <c r="B76" s="219" t="s">
        <v>702</v>
      </c>
      <c r="C76" s="220" t="s">
        <v>761</v>
      </c>
      <c r="D76" s="221" t="s">
        <v>92</v>
      </c>
      <c r="E76" s="201" t="s">
        <v>765</v>
      </c>
      <c r="F76" s="202" t="s">
        <v>766</v>
      </c>
      <c r="G76" s="222" t="s">
        <v>686</v>
      </c>
      <c r="H76" s="222" t="s">
        <v>767</v>
      </c>
      <c r="I76" s="203"/>
      <c r="J76" s="203"/>
      <c r="K76" s="202"/>
      <c r="L76" s="202"/>
      <c r="M76" s="202"/>
      <c r="N76" s="222"/>
      <c r="O76" s="222"/>
    </row>
    <row r="77" spans="1:15" ht="14.25" outlineLevel="1" x14ac:dyDescent="0.2">
      <c r="A77" s="203">
        <f t="shared" ref="A77:A140" si="1">ROW(A71)</f>
        <v>71</v>
      </c>
      <c r="B77" s="219" t="s">
        <v>689</v>
      </c>
      <c r="C77" s="220" t="s">
        <v>761</v>
      </c>
      <c r="D77" s="221" t="s">
        <v>47</v>
      </c>
      <c r="E77" s="230" t="s">
        <v>768</v>
      </c>
      <c r="F77" s="222" t="s">
        <v>769</v>
      </c>
      <c r="G77" s="222" t="s">
        <v>686</v>
      </c>
      <c r="H77" s="233" t="s">
        <v>692</v>
      </c>
      <c r="I77" s="221" t="s">
        <v>770</v>
      </c>
      <c r="J77" s="233" t="s">
        <v>771</v>
      </c>
      <c r="K77" s="201"/>
      <c r="L77" s="202"/>
      <c r="M77" s="201"/>
      <c r="N77" s="222"/>
      <c r="O77" s="222"/>
    </row>
    <row r="78" spans="1:15" outlineLevel="1" x14ac:dyDescent="0.2">
      <c r="A78" s="203">
        <f t="shared" si="1"/>
        <v>72</v>
      </c>
      <c r="B78" s="231" t="s">
        <v>695</v>
      </c>
      <c r="C78" s="220" t="s">
        <v>761</v>
      </c>
      <c r="D78" s="220" t="s">
        <v>47</v>
      </c>
      <c r="E78" s="201" t="s">
        <v>696</v>
      </c>
      <c r="F78" s="232" t="s">
        <v>697</v>
      </c>
      <c r="G78" s="222" t="s">
        <v>686</v>
      </c>
      <c r="H78" s="233"/>
      <c r="I78" s="233"/>
      <c r="J78" s="233"/>
      <c r="K78" s="201" t="s">
        <v>772</v>
      </c>
      <c r="L78" s="201" t="s">
        <v>773</v>
      </c>
      <c r="M78" s="201" t="s">
        <v>774</v>
      </c>
      <c r="N78" s="222"/>
      <c r="O78" s="232" t="s">
        <v>701</v>
      </c>
    </row>
    <row r="79" spans="1:15" outlineLevel="1" x14ac:dyDescent="0.2">
      <c r="A79" s="203">
        <f t="shared" si="1"/>
        <v>73</v>
      </c>
      <c r="B79" s="219" t="s">
        <v>702</v>
      </c>
      <c r="C79" s="220" t="s">
        <v>761</v>
      </c>
      <c r="D79" s="221" t="s">
        <v>47</v>
      </c>
      <c r="E79" s="201" t="s">
        <v>775</v>
      </c>
      <c r="F79" s="202" t="s">
        <v>776</v>
      </c>
      <c r="G79" s="222" t="s">
        <v>686</v>
      </c>
      <c r="H79" s="203" t="s">
        <v>777</v>
      </c>
      <c r="I79" s="203"/>
      <c r="J79" s="203"/>
      <c r="K79" s="202"/>
      <c r="L79" s="202"/>
      <c r="M79" s="202"/>
      <c r="N79" s="222"/>
      <c r="O79" s="222"/>
    </row>
    <row r="80" spans="1:15" ht="14.25" outlineLevel="1" x14ac:dyDescent="0.2">
      <c r="A80" s="203">
        <f t="shared" si="1"/>
        <v>74</v>
      </c>
      <c r="B80" s="219" t="s">
        <v>689</v>
      </c>
      <c r="C80" s="220" t="s">
        <v>761</v>
      </c>
      <c r="D80" s="221" t="s">
        <v>706</v>
      </c>
      <c r="E80" s="230" t="s">
        <v>778</v>
      </c>
      <c r="F80" s="222" t="s">
        <v>779</v>
      </c>
      <c r="G80" s="222" t="s">
        <v>686</v>
      </c>
      <c r="H80" s="233" t="s">
        <v>692</v>
      </c>
      <c r="I80" s="221" t="s">
        <v>780</v>
      </c>
      <c r="J80" s="233"/>
      <c r="K80" s="201"/>
      <c r="L80" s="201"/>
      <c r="M80" s="201"/>
      <c r="N80" s="232"/>
      <c r="O80" s="232"/>
    </row>
    <row r="81" spans="1:15" outlineLevel="1" x14ac:dyDescent="0.2">
      <c r="A81" s="203">
        <f t="shared" si="1"/>
        <v>75</v>
      </c>
      <c r="B81" s="231" t="s">
        <v>695</v>
      </c>
      <c r="C81" s="220" t="s">
        <v>761</v>
      </c>
      <c r="D81" s="220" t="s">
        <v>706</v>
      </c>
      <c r="E81" s="201" t="s">
        <v>696</v>
      </c>
      <c r="F81" s="232" t="s">
        <v>697</v>
      </c>
      <c r="G81" s="222" t="s">
        <v>686</v>
      </c>
      <c r="H81" s="203"/>
      <c r="I81" s="203"/>
      <c r="J81" s="203"/>
      <c r="K81" s="201" t="s">
        <v>698</v>
      </c>
      <c r="L81" s="201" t="s">
        <v>699</v>
      </c>
      <c r="M81" s="201" t="s">
        <v>774</v>
      </c>
      <c r="N81" s="222"/>
      <c r="O81" s="232" t="s">
        <v>701</v>
      </c>
    </row>
    <row r="82" spans="1:15" outlineLevel="1" x14ac:dyDescent="0.2">
      <c r="A82" s="203">
        <f t="shared" si="1"/>
        <v>76</v>
      </c>
      <c r="B82" s="219" t="s">
        <v>702</v>
      </c>
      <c r="C82" s="220" t="s">
        <v>761</v>
      </c>
      <c r="D82" s="221" t="s">
        <v>706</v>
      </c>
      <c r="E82" s="201" t="s">
        <v>781</v>
      </c>
      <c r="F82" s="202"/>
      <c r="G82" s="222" t="s">
        <v>686</v>
      </c>
      <c r="H82" s="203" t="s">
        <v>692</v>
      </c>
      <c r="I82" s="203"/>
      <c r="J82" s="203"/>
      <c r="K82" s="202"/>
      <c r="L82" s="202"/>
      <c r="M82" s="202"/>
      <c r="N82" s="222"/>
      <c r="O82" s="222"/>
    </row>
    <row r="83" spans="1:15" outlineLevel="1" x14ac:dyDescent="0.2">
      <c r="A83" s="203">
        <f t="shared" si="1"/>
        <v>77</v>
      </c>
      <c r="B83" s="219" t="s">
        <v>702</v>
      </c>
      <c r="C83" s="220" t="s">
        <v>761</v>
      </c>
      <c r="D83" s="221" t="s">
        <v>706</v>
      </c>
      <c r="E83" s="230" t="s">
        <v>782</v>
      </c>
      <c r="F83" s="202"/>
      <c r="G83" s="222" t="s">
        <v>686</v>
      </c>
      <c r="H83" s="203"/>
      <c r="I83" s="203"/>
      <c r="J83" s="203"/>
      <c r="K83" s="202"/>
      <c r="L83" s="202"/>
      <c r="M83" s="202"/>
      <c r="N83" s="222"/>
      <c r="O83" s="222"/>
    </row>
    <row r="84" spans="1:15" outlineLevel="1" x14ac:dyDescent="0.2">
      <c r="A84" s="203">
        <f t="shared" si="1"/>
        <v>78</v>
      </c>
      <c r="B84" s="219" t="s">
        <v>710</v>
      </c>
      <c r="C84" s="220" t="s">
        <v>761</v>
      </c>
      <c r="D84" s="221" t="s">
        <v>47</v>
      </c>
      <c r="E84" s="201" t="s">
        <v>711</v>
      </c>
      <c r="F84" s="202"/>
      <c r="G84" s="222" t="s">
        <v>686</v>
      </c>
      <c r="H84" s="203"/>
      <c r="I84" s="203"/>
      <c r="J84" s="203"/>
      <c r="K84" s="202"/>
      <c r="L84" s="202"/>
      <c r="M84" s="202"/>
      <c r="N84" s="222"/>
      <c r="O84" s="222"/>
    </row>
    <row r="85" spans="1:15" outlineLevel="1" x14ac:dyDescent="0.2">
      <c r="A85" s="203">
        <f t="shared" si="1"/>
        <v>79</v>
      </c>
      <c r="B85" s="219" t="s">
        <v>783</v>
      </c>
      <c r="C85" s="220" t="s">
        <v>761</v>
      </c>
      <c r="D85" s="221" t="s">
        <v>47</v>
      </c>
      <c r="E85" s="201" t="s">
        <v>784</v>
      </c>
      <c r="F85" s="202"/>
      <c r="G85" s="222" t="s">
        <v>686</v>
      </c>
      <c r="H85" s="203"/>
      <c r="I85" s="203"/>
      <c r="J85" s="203"/>
      <c r="K85" s="202"/>
      <c r="L85" s="202"/>
      <c r="M85" s="202"/>
      <c r="N85" s="222"/>
      <c r="O85" s="222" t="s">
        <v>785</v>
      </c>
    </row>
    <row r="86" spans="1:15" outlineLevel="1" x14ac:dyDescent="0.2">
      <c r="A86" s="203">
        <f t="shared" si="1"/>
        <v>80</v>
      </c>
      <c r="B86" s="231" t="s">
        <v>786</v>
      </c>
      <c r="C86" s="220" t="s">
        <v>761</v>
      </c>
      <c r="D86" s="220" t="s">
        <v>47</v>
      </c>
      <c r="E86" s="201" t="s">
        <v>787</v>
      </c>
      <c r="F86" s="232" t="s">
        <v>788</v>
      </c>
      <c r="G86" s="222" t="s">
        <v>686</v>
      </c>
      <c r="H86" s="233"/>
      <c r="I86" s="233"/>
      <c r="J86" s="233"/>
      <c r="K86" s="201"/>
      <c r="L86" s="201"/>
      <c r="M86" s="201"/>
      <c r="N86" s="232"/>
      <c r="O86" s="232"/>
    </row>
    <row r="87" spans="1:15" outlineLevel="1" x14ac:dyDescent="0.2">
      <c r="A87" s="203">
        <f t="shared" si="1"/>
        <v>81</v>
      </c>
      <c r="B87" s="231" t="s">
        <v>789</v>
      </c>
      <c r="C87" s="220" t="s">
        <v>761</v>
      </c>
      <c r="D87" s="221" t="s">
        <v>47</v>
      </c>
      <c r="E87" s="201" t="s">
        <v>790</v>
      </c>
      <c r="F87" s="222" t="s">
        <v>788</v>
      </c>
      <c r="G87" s="222" t="s">
        <v>686</v>
      </c>
      <c r="H87" s="233"/>
      <c r="I87" s="233"/>
      <c r="J87" s="233"/>
      <c r="K87" s="201"/>
      <c r="L87" s="201"/>
      <c r="M87" s="201"/>
      <c r="N87" s="232"/>
      <c r="O87" s="232"/>
    </row>
    <row r="88" spans="1:15" outlineLevel="1" x14ac:dyDescent="0.2">
      <c r="A88" s="203">
        <f t="shared" si="1"/>
        <v>82</v>
      </c>
      <c r="B88" s="219" t="s">
        <v>791</v>
      </c>
      <c r="C88" s="220" t="s">
        <v>761</v>
      </c>
      <c r="D88" s="221" t="s">
        <v>47</v>
      </c>
      <c r="E88" s="201" t="s">
        <v>792</v>
      </c>
      <c r="F88" s="222" t="s">
        <v>793</v>
      </c>
      <c r="G88" s="222" t="s">
        <v>686</v>
      </c>
      <c r="H88" s="203"/>
      <c r="I88" s="203"/>
      <c r="J88" s="203"/>
      <c r="K88" s="202"/>
      <c r="L88" s="202"/>
      <c r="M88" s="202"/>
      <c r="N88" s="222"/>
      <c r="O88" s="222" t="s">
        <v>785</v>
      </c>
    </row>
    <row r="89" spans="1:15" outlineLevel="1" x14ac:dyDescent="0.2">
      <c r="A89" s="203">
        <f t="shared" si="1"/>
        <v>83</v>
      </c>
      <c r="B89" s="219" t="s">
        <v>791</v>
      </c>
      <c r="C89" s="220" t="s">
        <v>761</v>
      </c>
      <c r="D89" s="221" t="s">
        <v>47</v>
      </c>
      <c r="E89" s="201" t="s">
        <v>794</v>
      </c>
      <c r="F89" s="202" t="s">
        <v>795</v>
      </c>
      <c r="G89" s="222" t="s">
        <v>686</v>
      </c>
      <c r="H89" s="203"/>
      <c r="I89" s="203"/>
      <c r="J89" s="203"/>
      <c r="K89" s="202"/>
      <c r="L89" s="202"/>
      <c r="M89" s="202"/>
      <c r="N89" s="222"/>
      <c r="O89" s="222"/>
    </row>
    <row r="90" spans="1:15" outlineLevel="1" x14ac:dyDescent="0.2">
      <c r="A90" s="203">
        <f t="shared" si="1"/>
        <v>84</v>
      </c>
      <c r="B90" s="231" t="s">
        <v>725</v>
      </c>
      <c r="C90" s="220" t="s">
        <v>761</v>
      </c>
      <c r="D90" s="220" t="s">
        <v>47</v>
      </c>
      <c r="E90" s="201" t="s">
        <v>726</v>
      </c>
      <c r="F90" s="222" t="s">
        <v>727</v>
      </c>
      <c r="G90" s="222" t="s">
        <v>686</v>
      </c>
      <c r="H90" s="203"/>
      <c r="I90" s="203"/>
      <c r="J90" s="203"/>
      <c r="K90" s="202"/>
      <c r="L90" s="201" t="s">
        <v>722</v>
      </c>
      <c r="M90" s="202"/>
      <c r="N90" s="232" t="s">
        <v>728</v>
      </c>
      <c r="O90" s="232" t="s">
        <v>729</v>
      </c>
    </row>
    <row r="91" spans="1:15" outlineLevel="1" x14ac:dyDescent="0.2">
      <c r="A91" s="203">
        <f t="shared" si="1"/>
        <v>85</v>
      </c>
      <c r="B91" s="231" t="s">
        <v>719</v>
      </c>
      <c r="C91" s="220" t="s">
        <v>761</v>
      </c>
      <c r="D91" s="221" t="s">
        <v>47</v>
      </c>
      <c r="E91" s="201" t="s">
        <v>796</v>
      </c>
      <c r="F91" s="222"/>
      <c r="G91" s="222" t="s">
        <v>686</v>
      </c>
      <c r="H91" s="203"/>
      <c r="I91" s="203"/>
      <c r="J91" s="203"/>
      <c r="K91" s="202"/>
      <c r="L91" s="202" t="s">
        <v>722</v>
      </c>
      <c r="M91" s="202"/>
      <c r="N91" s="222" t="s">
        <v>723</v>
      </c>
      <c r="O91" s="232" t="s">
        <v>724</v>
      </c>
    </row>
    <row r="92" spans="1:15" outlineLevel="1" x14ac:dyDescent="0.2">
      <c r="A92" s="203">
        <f t="shared" si="1"/>
        <v>86</v>
      </c>
      <c r="B92" s="219" t="s">
        <v>702</v>
      </c>
      <c r="C92" s="220" t="s">
        <v>761</v>
      </c>
      <c r="D92" s="221" t="s">
        <v>47</v>
      </c>
      <c r="E92" s="201" t="s">
        <v>797</v>
      </c>
      <c r="F92" s="202"/>
      <c r="G92" s="222"/>
      <c r="H92" s="203" t="s">
        <v>777</v>
      </c>
      <c r="I92" s="203"/>
      <c r="J92" s="203"/>
      <c r="K92" s="202"/>
      <c r="L92" s="202"/>
      <c r="M92" s="202"/>
      <c r="N92" s="222"/>
      <c r="O92" s="222"/>
    </row>
    <row r="93" spans="1:15" outlineLevel="1" x14ac:dyDescent="0.2">
      <c r="A93" s="203">
        <f t="shared" si="1"/>
        <v>87</v>
      </c>
      <c r="B93" s="234" t="s">
        <v>679</v>
      </c>
      <c r="C93" s="221" t="s">
        <v>761</v>
      </c>
      <c r="D93" s="221" t="s">
        <v>47</v>
      </c>
      <c r="E93" s="202" t="s">
        <v>798</v>
      </c>
      <c r="F93" s="222" t="s">
        <v>799</v>
      </c>
      <c r="G93" s="222" t="s">
        <v>686</v>
      </c>
      <c r="H93" s="203"/>
      <c r="I93" s="203"/>
      <c r="J93" s="203"/>
      <c r="K93" s="202"/>
      <c r="L93" s="202"/>
      <c r="M93" s="202"/>
      <c r="N93" s="222"/>
      <c r="O93" s="222"/>
    </row>
    <row r="94" spans="1:15" outlineLevel="1" x14ac:dyDescent="0.2">
      <c r="A94" s="203">
        <f t="shared" si="1"/>
        <v>88</v>
      </c>
      <c r="B94" s="219" t="s">
        <v>800</v>
      </c>
      <c r="C94" s="221" t="s">
        <v>761</v>
      </c>
      <c r="D94" s="221" t="s">
        <v>47</v>
      </c>
      <c r="E94" s="202" t="s">
        <v>801</v>
      </c>
      <c r="F94" s="202" t="s">
        <v>802</v>
      </c>
      <c r="G94" s="222" t="s">
        <v>686</v>
      </c>
      <c r="H94" s="203"/>
      <c r="I94" s="203"/>
      <c r="J94" s="203"/>
      <c r="K94" s="202" t="s">
        <v>803</v>
      </c>
      <c r="L94" s="202" t="s">
        <v>722</v>
      </c>
      <c r="M94" s="202" t="s">
        <v>804</v>
      </c>
      <c r="N94" s="222"/>
      <c r="O94" s="222" t="s">
        <v>701</v>
      </c>
    </row>
    <row r="95" spans="1:15" outlineLevel="1" x14ac:dyDescent="0.2">
      <c r="A95" s="203">
        <f t="shared" si="1"/>
        <v>89</v>
      </c>
      <c r="B95" s="219" t="s">
        <v>805</v>
      </c>
      <c r="C95" s="221" t="s">
        <v>761</v>
      </c>
      <c r="D95" s="221" t="s">
        <v>47</v>
      </c>
      <c r="E95" s="202" t="s">
        <v>806</v>
      </c>
      <c r="F95" s="202"/>
      <c r="G95" s="222"/>
      <c r="H95" s="203"/>
      <c r="I95" s="203"/>
      <c r="J95" s="203"/>
      <c r="K95" s="202"/>
      <c r="L95" s="202"/>
      <c r="M95" s="202"/>
      <c r="N95" s="222"/>
      <c r="O95" s="222"/>
    </row>
    <row r="96" spans="1:15" outlineLevel="1" x14ac:dyDescent="0.2">
      <c r="A96" s="203">
        <f t="shared" si="1"/>
        <v>90</v>
      </c>
      <c r="B96" s="231" t="s">
        <v>679</v>
      </c>
      <c r="C96" s="220" t="s">
        <v>761</v>
      </c>
      <c r="D96" s="220" t="s">
        <v>706</v>
      </c>
      <c r="E96" s="202" t="s">
        <v>798</v>
      </c>
      <c r="F96" s="222" t="s">
        <v>799</v>
      </c>
      <c r="G96" s="222" t="s">
        <v>686</v>
      </c>
      <c r="H96" s="203"/>
      <c r="I96" s="203"/>
      <c r="J96" s="203"/>
      <c r="K96" s="202"/>
      <c r="L96" s="202"/>
      <c r="M96" s="202"/>
      <c r="N96" s="222"/>
      <c r="O96" s="222"/>
    </row>
    <row r="97" spans="1:15" outlineLevel="1" x14ac:dyDescent="0.2">
      <c r="A97" s="203">
        <f t="shared" si="1"/>
        <v>91</v>
      </c>
      <c r="B97" s="219" t="s">
        <v>800</v>
      </c>
      <c r="C97" s="220" t="s">
        <v>761</v>
      </c>
      <c r="D97" s="221" t="s">
        <v>706</v>
      </c>
      <c r="E97" s="202" t="s">
        <v>801</v>
      </c>
      <c r="F97" s="202" t="s">
        <v>802</v>
      </c>
      <c r="G97" s="222" t="s">
        <v>686</v>
      </c>
      <c r="H97" s="203"/>
      <c r="I97" s="203"/>
      <c r="J97" s="203"/>
      <c r="K97" s="202" t="s">
        <v>803</v>
      </c>
      <c r="L97" s="202" t="s">
        <v>722</v>
      </c>
      <c r="M97" s="202" t="s">
        <v>804</v>
      </c>
      <c r="N97" s="222"/>
      <c r="O97" s="222" t="s">
        <v>701</v>
      </c>
    </row>
    <row r="98" spans="1:15" outlineLevel="1" x14ac:dyDescent="0.2">
      <c r="A98" s="203">
        <f t="shared" si="1"/>
        <v>92</v>
      </c>
      <c r="B98" s="219" t="s">
        <v>805</v>
      </c>
      <c r="C98" s="220" t="s">
        <v>761</v>
      </c>
      <c r="D98" s="221" t="s">
        <v>706</v>
      </c>
      <c r="E98" s="202" t="s">
        <v>806</v>
      </c>
      <c r="F98" s="202"/>
      <c r="G98" s="222"/>
      <c r="H98" s="203"/>
      <c r="I98" s="203"/>
      <c r="J98" s="203"/>
      <c r="K98" s="202"/>
      <c r="L98" s="202"/>
      <c r="M98" s="202"/>
      <c r="N98" s="222"/>
      <c r="O98" s="222"/>
    </row>
    <row r="99" spans="1:15" outlineLevel="1" x14ac:dyDescent="0.2">
      <c r="A99" s="203">
        <f t="shared" si="1"/>
        <v>93</v>
      </c>
      <c r="B99" s="231" t="s">
        <v>679</v>
      </c>
      <c r="C99" s="220" t="s">
        <v>761</v>
      </c>
      <c r="D99" s="220" t="s">
        <v>748</v>
      </c>
      <c r="E99" s="230" t="s">
        <v>807</v>
      </c>
      <c r="F99" s="222"/>
      <c r="G99" s="222" t="s">
        <v>808</v>
      </c>
      <c r="H99" s="203" t="s">
        <v>809</v>
      </c>
      <c r="I99" s="203" t="s">
        <v>810</v>
      </c>
      <c r="J99" s="203"/>
      <c r="K99" s="202"/>
      <c r="L99" s="202"/>
      <c r="M99" s="202"/>
      <c r="N99" s="222"/>
      <c r="O99" s="222"/>
    </row>
    <row r="100" spans="1:15" outlineLevel="1" x14ac:dyDescent="0.2">
      <c r="A100" s="203">
        <f t="shared" si="1"/>
        <v>94</v>
      </c>
      <c r="B100" s="219" t="s">
        <v>800</v>
      </c>
      <c r="C100" s="220" t="s">
        <v>761</v>
      </c>
      <c r="D100" s="221" t="s">
        <v>748</v>
      </c>
      <c r="E100" s="201" t="s">
        <v>811</v>
      </c>
      <c r="F100" s="222" t="s">
        <v>812</v>
      </c>
      <c r="G100" s="222" t="s">
        <v>808</v>
      </c>
      <c r="H100" s="203"/>
      <c r="I100" s="203"/>
      <c r="J100" s="203"/>
      <c r="K100" s="202"/>
      <c r="L100" s="202"/>
      <c r="M100" s="202"/>
      <c r="N100" s="222"/>
      <c r="O100" s="222"/>
    </row>
    <row r="101" spans="1:15" outlineLevel="1" x14ac:dyDescent="0.2">
      <c r="A101" s="203">
        <f t="shared" si="1"/>
        <v>95</v>
      </c>
      <c r="B101" s="234" t="s">
        <v>679</v>
      </c>
      <c r="C101" s="220" t="s">
        <v>761</v>
      </c>
      <c r="D101" s="221" t="s">
        <v>752</v>
      </c>
      <c r="E101" s="201" t="s">
        <v>813</v>
      </c>
      <c r="F101" s="222"/>
      <c r="G101" s="222" t="s">
        <v>814</v>
      </c>
      <c r="H101" s="203"/>
      <c r="I101" s="203" t="s">
        <v>815</v>
      </c>
      <c r="J101" s="203"/>
      <c r="K101" s="202"/>
      <c r="L101" s="202"/>
      <c r="M101" s="202"/>
      <c r="N101" s="222"/>
      <c r="O101" s="222"/>
    </row>
    <row r="102" spans="1:15" outlineLevel="1" x14ac:dyDescent="0.2">
      <c r="A102" s="203">
        <f t="shared" si="1"/>
        <v>96</v>
      </c>
      <c r="B102" s="219" t="s">
        <v>800</v>
      </c>
      <c r="C102" s="220" t="s">
        <v>761</v>
      </c>
      <c r="D102" s="221" t="s">
        <v>752</v>
      </c>
      <c r="E102" s="201" t="s">
        <v>801</v>
      </c>
      <c r="F102" s="202"/>
      <c r="G102" s="222" t="s">
        <v>816</v>
      </c>
      <c r="H102" s="203"/>
      <c r="I102" s="203"/>
      <c r="J102" s="203"/>
      <c r="K102" s="202" t="s">
        <v>803</v>
      </c>
      <c r="L102" s="202" t="s">
        <v>722</v>
      </c>
      <c r="M102" s="202" t="s">
        <v>804</v>
      </c>
      <c r="N102" s="222"/>
      <c r="O102" s="222" t="s">
        <v>701</v>
      </c>
    </row>
    <row r="103" spans="1:15" outlineLevel="1" x14ac:dyDescent="0.2">
      <c r="A103" s="203">
        <f t="shared" si="1"/>
        <v>97</v>
      </c>
      <c r="B103" s="219" t="s">
        <v>805</v>
      </c>
      <c r="C103" s="220" t="s">
        <v>761</v>
      </c>
      <c r="D103" s="221" t="s">
        <v>752</v>
      </c>
      <c r="E103" s="202" t="s">
        <v>806</v>
      </c>
      <c r="F103" s="202"/>
      <c r="G103" s="222"/>
      <c r="H103" s="203"/>
      <c r="I103" s="203"/>
      <c r="J103" s="203"/>
      <c r="K103" s="202"/>
      <c r="L103" s="202"/>
      <c r="M103" s="202"/>
      <c r="N103" s="222"/>
      <c r="O103" s="222"/>
    </row>
    <row r="104" spans="1:15" outlineLevel="1" x14ac:dyDescent="0.2">
      <c r="A104" s="203">
        <f t="shared" si="1"/>
        <v>98</v>
      </c>
      <c r="B104" s="231" t="s">
        <v>679</v>
      </c>
      <c r="C104" s="220" t="s">
        <v>761</v>
      </c>
      <c r="D104" s="220" t="s">
        <v>758</v>
      </c>
      <c r="E104" s="201" t="s">
        <v>817</v>
      </c>
      <c r="F104" s="232"/>
      <c r="G104" s="222" t="s">
        <v>818</v>
      </c>
      <c r="H104" s="233"/>
      <c r="I104" s="233" t="s">
        <v>819</v>
      </c>
      <c r="J104" s="233"/>
      <c r="K104" s="201"/>
      <c r="L104" s="202"/>
      <c r="M104" s="201"/>
      <c r="N104" s="232"/>
      <c r="O104" s="232"/>
    </row>
    <row r="105" spans="1:15" outlineLevel="1" x14ac:dyDescent="0.2">
      <c r="A105" s="203">
        <f t="shared" si="1"/>
        <v>99</v>
      </c>
      <c r="B105" s="219" t="s">
        <v>800</v>
      </c>
      <c r="C105" s="220" t="s">
        <v>761</v>
      </c>
      <c r="D105" s="221" t="s">
        <v>758</v>
      </c>
      <c r="E105" s="201" t="s">
        <v>801</v>
      </c>
      <c r="F105" s="202"/>
      <c r="G105" s="222" t="s">
        <v>816</v>
      </c>
      <c r="H105" s="203"/>
      <c r="I105" s="203"/>
      <c r="J105" s="203"/>
      <c r="K105" s="202" t="s">
        <v>803</v>
      </c>
      <c r="L105" s="202" t="s">
        <v>722</v>
      </c>
      <c r="M105" s="202" t="s">
        <v>804</v>
      </c>
      <c r="N105" s="222"/>
      <c r="O105" s="222" t="s">
        <v>701</v>
      </c>
    </row>
    <row r="106" spans="1:15" outlineLevel="1" x14ac:dyDescent="0.2">
      <c r="A106" s="203">
        <f t="shared" si="1"/>
        <v>100</v>
      </c>
      <c r="B106" s="219" t="s">
        <v>805</v>
      </c>
      <c r="C106" s="220" t="s">
        <v>761</v>
      </c>
      <c r="D106" s="221" t="s">
        <v>758</v>
      </c>
      <c r="E106" s="202" t="s">
        <v>806</v>
      </c>
      <c r="F106" s="202"/>
      <c r="G106" s="222"/>
      <c r="H106" s="203"/>
      <c r="I106" s="203"/>
      <c r="J106" s="203"/>
      <c r="K106" s="202"/>
      <c r="L106" s="202"/>
      <c r="M106" s="202"/>
      <c r="N106" s="222"/>
      <c r="O106" s="222"/>
    </row>
    <row r="107" spans="1:15" outlineLevel="1" x14ac:dyDescent="0.2">
      <c r="A107" s="203">
        <f t="shared" si="1"/>
        <v>101</v>
      </c>
      <c r="B107" s="231" t="s">
        <v>679</v>
      </c>
      <c r="C107" s="220" t="s">
        <v>761</v>
      </c>
      <c r="D107" s="220" t="s">
        <v>820</v>
      </c>
      <c r="E107" s="201" t="s">
        <v>817</v>
      </c>
      <c r="F107" s="222"/>
      <c r="G107" s="222" t="s">
        <v>821</v>
      </c>
      <c r="H107" s="203"/>
      <c r="I107" s="233" t="s">
        <v>819</v>
      </c>
      <c r="J107" s="233"/>
      <c r="K107" s="201"/>
      <c r="L107" s="202"/>
      <c r="M107" s="201"/>
      <c r="N107" s="232"/>
      <c r="O107" s="232"/>
    </row>
    <row r="108" spans="1:15" outlineLevel="1" x14ac:dyDescent="0.2">
      <c r="A108" s="203">
        <f t="shared" si="1"/>
        <v>102</v>
      </c>
      <c r="B108" s="219" t="s">
        <v>800</v>
      </c>
      <c r="C108" s="220" t="s">
        <v>761</v>
      </c>
      <c r="D108" s="221" t="s">
        <v>820</v>
      </c>
      <c r="E108" s="201" t="s">
        <v>801</v>
      </c>
      <c r="F108" s="202"/>
      <c r="G108" s="222" t="s">
        <v>816</v>
      </c>
      <c r="H108" s="203"/>
      <c r="I108" s="203"/>
      <c r="J108" s="203"/>
      <c r="K108" s="202" t="s">
        <v>803</v>
      </c>
      <c r="L108" s="202" t="s">
        <v>722</v>
      </c>
      <c r="M108" s="202" t="s">
        <v>804</v>
      </c>
      <c r="N108" s="222"/>
      <c r="O108" s="222" t="s">
        <v>701</v>
      </c>
    </row>
    <row r="109" spans="1:15" outlineLevel="1" x14ac:dyDescent="0.2">
      <c r="A109" s="203">
        <f t="shared" si="1"/>
        <v>103</v>
      </c>
      <c r="B109" s="219" t="s">
        <v>805</v>
      </c>
      <c r="C109" s="220" t="s">
        <v>761</v>
      </c>
      <c r="D109" s="221" t="s">
        <v>820</v>
      </c>
      <c r="E109" s="202" t="s">
        <v>806</v>
      </c>
      <c r="F109" s="202"/>
      <c r="G109" s="222"/>
      <c r="H109" s="203"/>
      <c r="I109" s="203"/>
      <c r="J109" s="203"/>
      <c r="K109" s="202"/>
      <c r="L109" s="202"/>
      <c r="M109" s="202"/>
      <c r="N109" s="222"/>
      <c r="O109" s="222"/>
    </row>
    <row r="110" spans="1:15" outlineLevel="1" x14ac:dyDescent="0.2">
      <c r="A110" s="203">
        <f t="shared" si="1"/>
        <v>104</v>
      </c>
      <c r="B110" s="231" t="s">
        <v>679</v>
      </c>
      <c r="C110" s="220" t="s">
        <v>761</v>
      </c>
      <c r="D110" s="220" t="s">
        <v>822</v>
      </c>
      <c r="E110" s="201" t="s">
        <v>817</v>
      </c>
      <c r="F110" s="222"/>
      <c r="G110" s="222" t="s">
        <v>823</v>
      </c>
      <c r="H110" s="233"/>
      <c r="I110" s="233" t="s">
        <v>819</v>
      </c>
      <c r="J110" s="233"/>
      <c r="K110" s="201"/>
      <c r="L110" s="202"/>
      <c r="M110" s="201"/>
      <c r="N110" s="232"/>
      <c r="O110" s="232"/>
    </row>
    <row r="111" spans="1:15" outlineLevel="1" x14ac:dyDescent="0.2">
      <c r="A111" s="203">
        <f t="shared" si="1"/>
        <v>105</v>
      </c>
      <c r="B111" s="219" t="s">
        <v>800</v>
      </c>
      <c r="C111" s="220" t="s">
        <v>761</v>
      </c>
      <c r="D111" s="221" t="s">
        <v>822</v>
      </c>
      <c r="E111" s="201" t="s">
        <v>801</v>
      </c>
      <c r="F111" s="202"/>
      <c r="G111" s="222" t="s">
        <v>816</v>
      </c>
      <c r="H111" s="203"/>
      <c r="I111" s="203"/>
      <c r="J111" s="203"/>
      <c r="K111" s="202" t="s">
        <v>803</v>
      </c>
      <c r="L111" s="202" t="s">
        <v>722</v>
      </c>
      <c r="M111" s="202" t="s">
        <v>804</v>
      </c>
      <c r="N111" s="222"/>
      <c r="O111" s="222" t="s">
        <v>701</v>
      </c>
    </row>
    <row r="112" spans="1:15" outlineLevel="1" x14ac:dyDescent="0.2">
      <c r="A112" s="203">
        <f t="shared" si="1"/>
        <v>106</v>
      </c>
      <c r="B112" s="219" t="s">
        <v>805</v>
      </c>
      <c r="C112" s="220" t="s">
        <v>761</v>
      </c>
      <c r="D112" s="221" t="s">
        <v>822</v>
      </c>
      <c r="E112" s="202" t="s">
        <v>806</v>
      </c>
      <c r="F112" s="202"/>
      <c r="G112" s="222"/>
      <c r="H112" s="203"/>
      <c r="I112" s="203"/>
      <c r="J112" s="203"/>
      <c r="K112" s="202"/>
      <c r="L112" s="202"/>
      <c r="M112" s="202"/>
      <c r="N112" s="222"/>
      <c r="O112" s="222"/>
    </row>
    <row r="113" spans="1:15" outlineLevel="1" x14ac:dyDescent="0.2">
      <c r="A113" s="203">
        <f t="shared" si="1"/>
        <v>107</v>
      </c>
      <c r="B113" s="231" t="s">
        <v>679</v>
      </c>
      <c r="C113" s="220" t="s">
        <v>761</v>
      </c>
      <c r="D113" s="221" t="s">
        <v>824</v>
      </c>
      <c r="E113" s="201" t="s">
        <v>817</v>
      </c>
      <c r="F113" s="222"/>
      <c r="G113" s="222" t="s">
        <v>825</v>
      </c>
      <c r="H113" s="203"/>
      <c r="I113" s="233" t="s">
        <v>819</v>
      </c>
      <c r="J113" s="233"/>
      <c r="K113" s="201"/>
      <c r="L113" s="202"/>
      <c r="M113" s="201"/>
      <c r="N113" s="232"/>
      <c r="O113" s="232"/>
    </row>
    <row r="114" spans="1:15" outlineLevel="1" x14ac:dyDescent="0.2">
      <c r="A114" s="203">
        <f t="shared" si="1"/>
        <v>108</v>
      </c>
      <c r="B114" s="219" t="s">
        <v>800</v>
      </c>
      <c r="C114" s="220" t="s">
        <v>761</v>
      </c>
      <c r="D114" s="221" t="s">
        <v>824</v>
      </c>
      <c r="E114" s="201" t="s">
        <v>801</v>
      </c>
      <c r="F114" s="202"/>
      <c r="G114" s="222" t="s">
        <v>816</v>
      </c>
      <c r="H114" s="203"/>
      <c r="I114" s="203"/>
      <c r="J114" s="203"/>
      <c r="K114" s="202" t="s">
        <v>803</v>
      </c>
      <c r="L114" s="202" t="s">
        <v>722</v>
      </c>
      <c r="M114" s="202" t="s">
        <v>804</v>
      </c>
      <c r="N114" s="222"/>
      <c r="O114" s="222" t="s">
        <v>701</v>
      </c>
    </row>
    <row r="115" spans="1:15" outlineLevel="1" x14ac:dyDescent="0.2">
      <c r="A115" s="203">
        <f t="shared" si="1"/>
        <v>109</v>
      </c>
      <c r="B115" s="219" t="s">
        <v>805</v>
      </c>
      <c r="C115" s="220" t="s">
        <v>761</v>
      </c>
      <c r="D115" s="221" t="s">
        <v>824</v>
      </c>
      <c r="E115" s="202" t="s">
        <v>806</v>
      </c>
      <c r="F115" s="202"/>
      <c r="G115" s="222"/>
      <c r="H115" s="203"/>
      <c r="I115" s="203"/>
      <c r="J115" s="203"/>
      <c r="K115" s="202"/>
      <c r="L115" s="202"/>
      <c r="M115" s="202"/>
      <c r="N115" s="222"/>
      <c r="O115" s="222"/>
    </row>
    <row r="116" spans="1:15" outlineLevel="1" x14ac:dyDescent="0.2">
      <c r="A116" s="203">
        <f t="shared" si="1"/>
        <v>110</v>
      </c>
      <c r="B116" s="231" t="s">
        <v>730</v>
      </c>
      <c r="C116" s="220" t="s">
        <v>761</v>
      </c>
      <c r="D116" s="221" t="s">
        <v>47</v>
      </c>
      <c r="E116" s="201" t="s">
        <v>826</v>
      </c>
      <c r="F116" s="222" t="s">
        <v>827</v>
      </c>
      <c r="G116" s="222" t="s">
        <v>828</v>
      </c>
      <c r="H116" s="203"/>
      <c r="I116" s="203"/>
      <c r="J116" s="203"/>
      <c r="K116" s="202"/>
      <c r="L116" s="202"/>
      <c r="M116" s="202"/>
      <c r="N116" s="222"/>
      <c r="O116" s="222"/>
    </row>
    <row r="117" spans="1:15" outlineLevel="1" x14ac:dyDescent="0.2">
      <c r="A117" s="203">
        <f t="shared" si="1"/>
        <v>111</v>
      </c>
      <c r="B117" s="219" t="s">
        <v>713</v>
      </c>
      <c r="C117" s="220" t="s">
        <v>761</v>
      </c>
      <c r="D117" s="221" t="s">
        <v>47</v>
      </c>
      <c r="E117" s="201" t="s">
        <v>829</v>
      </c>
      <c r="F117" s="202"/>
      <c r="G117" s="222" t="s">
        <v>712</v>
      </c>
      <c r="H117" s="203"/>
      <c r="I117" s="203"/>
      <c r="J117" s="203"/>
      <c r="K117" s="202"/>
      <c r="L117" s="202"/>
      <c r="M117" s="202"/>
      <c r="N117" s="222"/>
      <c r="O117" s="222"/>
    </row>
    <row r="118" spans="1:15" outlineLevel="1" x14ac:dyDescent="0.2">
      <c r="A118" s="203">
        <f t="shared" si="1"/>
        <v>112</v>
      </c>
      <c r="B118" s="219" t="s">
        <v>715</v>
      </c>
      <c r="C118" s="220" t="s">
        <v>761</v>
      </c>
      <c r="D118" s="221" t="s">
        <v>47</v>
      </c>
      <c r="E118" s="201" t="s">
        <v>716</v>
      </c>
      <c r="F118" s="232" t="s">
        <v>717</v>
      </c>
      <c r="G118" s="222" t="s">
        <v>712</v>
      </c>
      <c r="H118" s="203"/>
      <c r="I118" s="203"/>
      <c r="J118" s="203"/>
      <c r="K118" s="202" t="s">
        <v>830</v>
      </c>
      <c r="L118" s="201" t="s">
        <v>831</v>
      </c>
      <c r="M118" s="202" t="s">
        <v>832</v>
      </c>
      <c r="N118" s="222"/>
      <c r="O118" s="232" t="s">
        <v>701</v>
      </c>
    </row>
    <row r="119" spans="1:15" outlineLevel="1" x14ac:dyDescent="0.2">
      <c r="A119" s="203">
        <f t="shared" si="1"/>
        <v>113</v>
      </c>
      <c r="B119" s="219" t="s">
        <v>833</v>
      </c>
      <c r="C119" s="220" t="s">
        <v>761</v>
      </c>
      <c r="D119" s="221" t="s">
        <v>47</v>
      </c>
      <c r="E119" s="201" t="s">
        <v>834</v>
      </c>
      <c r="F119" s="202"/>
      <c r="G119" s="222" t="s">
        <v>712</v>
      </c>
      <c r="H119" s="203"/>
      <c r="I119" s="203"/>
      <c r="J119" s="203"/>
      <c r="K119" s="202"/>
      <c r="L119" s="202"/>
      <c r="M119" s="202"/>
      <c r="N119" s="222"/>
      <c r="O119" s="222" t="s">
        <v>785</v>
      </c>
    </row>
    <row r="120" spans="1:15" outlineLevel="1" x14ac:dyDescent="0.2">
      <c r="A120" s="203">
        <f t="shared" si="1"/>
        <v>114</v>
      </c>
      <c r="B120" s="231" t="s">
        <v>689</v>
      </c>
      <c r="C120" s="221" t="s">
        <v>761</v>
      </c>
      <c r="D120" s="221" t="s">
        <v>748</v>
      </c>
      <c r="E120" s="230" t="s">
        <v>835</v>
      </c>
      <c r="F120" s="222" t="s">
        <v>836</v>
      </c>
      <c r="G120" s="222" t="s">
        <v>837</v>
      </c>
      <c r="H120" s="203"/>
      <c r="I120" s="203"/>
      <c r="J120" s="203"/>
      <c r="K120" s="202"/>
      <c r="L120" s="202"/>
      <c r="M120" s="202"/>
      <c r="N120" s="222"/>
      <c r="O120" s="222"/>
    </row>
    <row r="121" spans="1:15" outlineLevel="1" x14ac:dyDescent="0.2">
      <c r="A121" s="203">
        <f t="shared" si="1"/>
        <v>115</v>
      </c>
      <c r="B121" s="231" t="s">
        <v>838</v>
      </c>
      <c r="C121" s="221" t="s">
        <v>761</v>
      </c>
      <c r="D121" s="221" t="s">
        <v>839</v>
      </c>
      <c r="E121" s="201" t="s">
        <v>840</v>
      </c>
      <c r="F121" s="222"/>
      <c r="G121" s="222" t="s">
        <v>816</v>
      </c>
      <c r="H121" s="203"/>
      <c r="I121" s="203" t="s">
        <v>841</v>
      </c>
      <c r="J121" s="203"/>
      <c r="K121" s="202"/>
      <c r="L121" s="202"/>
      <c r="M121" s="202"/>
      <c r="N121" s="222" t="s">
        <v>842</v>
      </c>
      <c r="O121" s="222"/>
    </row>
    <row r="122" spans="1:15" outlineLevel="1" x14ac:dyDescent="0.2">
      <c r="A122" s="203">
        <f t="shared" si="1"/>
        <v>116</v>
      </c>
      <c r="B122" s="231" t="s">
        <v>843</v>
      </c>
      <c r="C122" s="221" t="s">
        <v>761</v>
      </c>
      <c r="D122" s="221" t="s">
        <v>839</v>
      </c>
      <c r="E122" s="201" t="s">
        <v>844</v>
      </c>
      <c r="F122" s="222" t="s">
        <v>845</v>
      </c>
      <c r="G122" s="222" t="s">
        <v>816</v>
      </c>
      <c r="H122" s="203"/>
      <c r="I122" s="203"/>
      <c r="J122" s="203"/>
      <c r="K122" s="202" t="s">
        <v>803</v>
      </c>
      <c r="L122" s="202" t="s">
        <v>722</v>
      </c>
      <c r="M122" s="202" t="s">
        <v>804</v>
      </c>
      <c r="N122" s="222"/>
      <c r="O122" s="222" t="s">
        <v>701</v>
      </c>
    </row>
    <row r="123" spans="1:15" outlineLevel="1" x14ac:dyDescent="0.2">
      <c r="A123" s="203">
        <f t="shared" si="1"/>
        <v>117</v>
      </c>
      <c r="B123" s="219" t="s">
        <v>679</v>
      </c>
      <c r="C123" s="220" t="s">
        <v>761</v>
      </c>
      <c r="D123" s="221" t="s">
        <v>761</v>
      </c>
      <c r="E123" s="201" t="s">
        <v>846</v>
      </c>
      <c r="F123" s="202"/>
      <c r="G123" s="222" t="s">
        <v>816</v>
      </c>
      <c r="H123" s="203"/>
      <c r="I123" s="203" t="s">
        <v>841</v>
      </c>
      <c r="J123" s="203"/>
      <c r="K123" s="202"/>
      <c r="L123" s="202"/>
      <c r="M123" s="202"/>
      <c r="N123" s="222"/>
      <c r="O123" s="222"/>
    </row>
    <row r="124" spans="1:15" outlineLevel="1" x14ac:dyDescent="0.2">
      <c r="A124" s="203">
        <f t="shared" si="1"/>
        <v>118</v>
      </c>
      <c r="B124" s="219" t="s">
        <v>679</v>
      </c>
      <c r="C124" s="220" t="s">
        <v>761</v>
      </c>
      <c r="D124" s="221" t="s">
        <v>847</v>
      </c>
      <c r="E124" s="201" t="s">
        <v>848</v>
      </c>
      <c r="F124" s="202"/>
      <c r="G124" s="222" t="s">
        <v>816</v>
      </c>
      <c r="H124" s="203"/>
      <c r="I124" s="203" t="s">
        <v>841</v>
      </c>
      <c r="J124" s="203"/>
      <c r="K124" s="202"/>
      <c r="L124" s="202"/>
      <c r="M124" s="202"/>
      <c r="N124" s="222"/>
      <c r="O124" s="222"/>
    </row>
    <row r="125" spans="1:15" outlineLevel="1" x14ac:dyDescent="0.2">
      <c r="A125" s="203">
        <f t="shared" si="1"/>
        <v>119</v>
      </c>
      <c r="B125" s="219" t="s">
        <v>679</v>
      </c>
      <c r="C125" s="220" t="s">
        <v>761</v>
      </c>
      <c r="D125" s="221" t="s">
        <v>849</v>
      </c>
      <c r="E125" s="202" t="s">
        <v>850</v>
      </c>
      <c r="F125" s="202"/>
      <c r="G125" s="222"/>
      <c r="H125" s="203"/>
      <c r="I125" s="203"/>
      <c r="J125" s="203"/>
      <c r="K125" s="202"/>
      <c r="L125" s="202"/>
      <c r="M125" s="202"/>
      <c r="N125" s="222"/>
      <c r="O125" s="222"/>
    </row>
    <row r="126" spans="1:15" outlineLevel="1" x14ac:dyDescent="0.2">
      <c r="A126" s="203">
        <f t="shared" si="1"/>
        <v>120</v>
      </c>
      <c r="B126" s="219" t="s">
        <v>679</v>
      </c>
      <c r="C126" s="220" t="s">
        <v>761</v>
      </c>
      <c r="D126" s="221" t="s">
        <v>851</v>
      </c>
      <c r="E126" s="202" t="s">
        <v>850</v>
      </c>
      <c r="F126" s="202"/>
      <c r="G126" s="222"/>
      <c r="H126" s="203"/>
      <c r="I126" s="203"/>
      <c r="J126" s="203"/>
      <c r="K126" s="202"/>
      <c r="L126" s="202"/>
      <c r="M126" s="202"/>
      <c r="N126" s="222"/>
      <c r="O126" s="222"/>
    </row>
    <row r="127" spans="1:15" outlineLevel="1" x14ac:dyDescent="0.2">
      <c r="A127" s="203">
        <f t="shared" si="1"/>
        <v>121</v>
      </c>
      <c r="B127" s="219" t="s">
        <v>679</v>
      </c>
      <c r="C127" s="220" t="s">
        <v>761</v>
      </c>
      <c r="D127" s="221" t="s">
        <v>852</v>
      </c>
      <c r="E127" s="202" t="s">
        <v>850</v>
      </c>
      <c r="F127" s="202"/>
      <c r="G127" s="222"/>
      <c r="H127" s="203"/>
      <c r="I127" s="203"/>
      <c r="J127" s="203"/>
      <c r="K127" s="202"/>
      <c r="L127" s="202"/>
      <c r="M127" s="202"/>
      <c r="N127" s="222"/>
      <c r="O127" s="222"/>
    </row>
    <row r="128" spans="1:15" outlineLevel="1" x14ac:dyDescent="0.2">
      <c r="A128" s="203">
        <f t="shared" si="1"/>
        <v>122</v>
      </c>
      <c r="B128" s="219" t="s">
        <v>679</v>
      </c>
      <c r="C128" s="220" t="s">
        <v>761</v>
      </c>
      <c r="D128" s="221" t="s">
        <v>853</v>
      </c>
      <c r="E128" s="202" t="s">
        <v>850</v>
      </c>
      <c r="F128" s="202"/>
      <c r="G128" s="222"/>
      <c r="H128" s="203"/>
      <c r="I128" s="203"/>
      <c r="J128" s="203"/>
      <c r="K128" s="202"/>
      <c r="L128" s="202"/>
      <c r="M128" s="202"/>
      <c r="N128" s="222"/>
      <c r="O128" s="222"/>
    </row>
    <row r="129" spans="1:15" outlineLevel="1" x14ac:dyDescent="0.2">
      <c r="A129" s="203">
        <f t="shared" si="1"/>
        <v>123</v>
      </c>
      <c r="B129" s="219" t="s">
        <v>674</v>
      </c>
      <c r="C129" s="220" t="s">
        <v>761</v>
      </c>
      <c r="D129" s="221" t="s">
        <v>47</v>
      </c>
      <c r="E129" s="201" t="s">
        <v>675</v>
      </c>
      <c r="F129" s="202" t="s">
        <v>854</v>
      </c>
      <c r="G129" s="222" t="s">
        <v>686</v>
      </c>
      <c r="H129" s="203"/>
      <c r="I129" s="203" t="s">
        <v>855</v>
      </c>
      <c r="J129" s="203"/>
      <c r="K129" s="202"/>
      <c r="L129" s="202"/>
      <c r="M129" s="202"/>
      <c r="N129" s="222"/>
      <c r="O129" s="222"/>
    </row>
    <row r="130" spans="1:15" outlineLevel="1" x14ac:dyDescent="0.2">
      <c r="A130" s="203">
        <f t="shared" si="1"/>
        <v>124</v>
      </c>
      <c r="B130" s="219" t="s">
        <v>674</v>
      </c>
      <c r="C130" s="220" t="s">
        <v>761</v>
      </c>
      <c r="D130" s="221" t="s">
        <v>706</v>
      </c>
      <c r="E130" s="201" t="s">
        <v>675</v>
      </c>
      <c r="F130" s="202" t="s">
        <v>856</v>
      </c>
      <c r="G130" s="222" t="s">
        <v>686</v>
      </c>
      <c r="H130" s="203"/>
      <c r="I130" s="203" t="s">
        <v>754</v>
      </c>
      <c r="J130" s="203"/>
      <c r="K130" s="202"/>
      <c r="L130" s="202"/>
      <c r="M130" s="202"/>
      <c r="N130" s="222"/>
      <c r="O130" s="222"/>
    </row>
    <row r="131" spans="1:15" outlineLevel="1" x14ac:dyDescent="0.2">
      <c r="A131" s="203">
        <f t="shared" si="1"/>
        <v>125</v>
      </c>
      <c r="B131" s="219" t="s">
        <v>674</v>
      </c>
      <c r="C131" s="220" t="s">
        <v>761</v>
      </c>
      <c r="D131" s="221" t="s">
        <v>748</v>
      </c>
      <c r="E131" s="201" t="s">
        <v>675</v>
      </c>
      <c r="F131" s="202" t="s">
        <v>857</v>
      </c>
      <c r="G131" s="222" t="s">
        <v>686</v>
      </c>
      <c r="H131" s="203"/>
      <c r="I131" s="203" t="s">
        <v>757</v>
      </c>
      <c r="J131" s="203"/>
      <c r="K131" s="202"/>
      <c r="L131" s="202"/>
      <c r="M131" s="202"/>
      <c r="N131" s="222"/>
      <c r="O131" s="222"/>
    </row>
    <row r="132" spans="1:15" outlineLevel="1" x14ac:dyDescent="0.2">
      <c r="A132" s="203">
        <f t="shared" si="1"/>
        <v>126</v>
      </c>
      <c r="B132" s="241" t="s">
        <v>683</v>
      </c>
      <c r="C132" s="224" t="s">
        <v>847</v>
      </c>
      <c r="D132" s="224" t="s">
        <v>92</v>
      </c>
      <c r="E132" s="225" t="s">
        <v>762</v>
      </c>
      <c r="F132" s="226" t="s">
        <v>763</v>
      </c>
      <c r="G132" s="226" t="s">
        <v>686</v>
      </c>
      <c r="H132" s="227" t="s">
        <v>687</v>
      </c>
      <c r="I132" s="227" t="s">
        <v>764</v>
      </c>
      <c r="J132" s="227"/>
      <c r="K132" s="225"/>
      <c r="L132" s="229"/>
      <c r="M132" s="225"/>
      <c r="N132" s="242"/>
      <c r="O132" s="242"/>
    </row>
    <row r="133" spans="1:15" outlineLevel="1" x14ac:dyDescent="0.2">
      <c r="A133" s="203">
        <f t="shared" si="1"/>
        <v>127</v>
      </c>
      <c r="B133" s="219" t="s">
        <v>702</v>
      </c>
      <c r="C133" s="220" t="s">
        <v>847</v>
      </c>
      <c r="D133" s="221" t="s">
        <v>92</v>
      </c>
      <c r="E133" s="201" t="s">
        <v>765</v>
      </c>
      <c r="F133" s="202" t="s">
        <v>766</v>
      </c>
      <c r="G133" s="222" t="s">
        <v>686</v>
      </c>
      <c r="H133" s="222" t="s">
        <v>767</v>
      </c>
      <c r="I133" s="203"/>
      <c r="J133" s="203"/>
      <c r="K133" s="202"/>
      <c r="L133" s="202"/>
      <c r="M133" s="202"/>
      <c r="N133" s="222"/>
      <c r="O133" s="222"/>
    </row>
    <row r="134" spans="1:15" ht="14.25" outlineLevel="1" x14ac:dyDescent="0.2">
      <c r="A134" s="203">
        <f t="shared" si="1"/>
        <v>128</v>
      </c>
      <c r="B134" s="219" t="s">
        <v>689</v>
      </c>
      <c r="C134" s="220" t="s">
        <v>847</v>
      </c>
      <c r="D134" s="221" t="s">
        <v>47</v>
      </c>
      <c r="E134" s="230" t="s">
        <v>768</v>
      </c>
      <c r="F134" s="222" t="s">
        <v>769</v>
      </c>
      <c r="G134" s="222" t="s">
        <v>686</v>
      </c>
      <c r="H134" s="233" t="s">
        <v>692</v>
      </c>
      <c r="I134" s="221" t="s">
        <v>770</v>
      </c>
      <c r="J134" s="233" t="s">
        <v>771</v>
      </c>
      <c r="K134" s="201"/>
      <c r="L134" s="202"/>
      <c r="M134" s="201"/>
      <c r="N134" s="222"/>
      <c r="O134" s="222"/>
    </row>
    <row r="135" spans="1:15" outlineLevel="1" x14ac:dyDescent="0.2">
      <c r="A135" s="203">
        <f t="shared" si="1"/>
        <v>129</v>
      </c>
      <c r="B135" s="231" t="s">
        <v>695</v>
      </c>
      <c r="C135" s="220" t="s">
        <v>847</v>
      </c>
      <c r="D135" s="220" t="s">
        <v>47</v>
      </c>
      <c r="E135" s="201" t="s">
        <v>696</v>
      </c>
      <c r="F135" s="232" t="s">
        <v>697</v>
      </c>
      <c r="G135" s="222" t="s">
        <v>686</v>
      </c>
      <c r="H135" s="233"/>
      <c r="I135" s="233"/>
      <c r="J135" s="233"/>
      <c r="K135" s="201" t="s">
        <v>772</v>
      </c>
      <c r="L135" s="201" t="s">
        <v>773</v>
      </c>
      <c r="M135" s="201" t="s">
        <v>774</v>
      </c>
      <c r="N135" s="222"/>
      <c r="O135" s="232" t="s">
        <v>701</v>
      </c>
    </row>
    <row r="136" spans="1:15" outlineLevel="1" x14ac:dyDescent="0.2">
      <c r="A136" s="203">
        <f t="shared" si="1"/>
        <v>130</v>
      </c>
      <c r="B136" s="219" t="s">
        <v>702</v>
      </c>
      <c r="C136" s="220" t="s">
        <v>847</v>
      </c>
      <c r="D136" s="221" t="s">
        <v>47</v>
      </c>
      <c r="E136" s="201" t="s">
        <v>775</v>
      </c>
      <c r="F136" s="202" t="s">
        <v>776</v>
      </c>
      <c r="G136" s="222" t="s">
        <v>686</v>
      </c>
      <c r="H136" s="203" t="s">
        <v>777</v>
      </c>
      <c r="I136" s="203"/>
      <c r="J136" s="203"/>
      <c r="K136" s="202"/>
      <c r="L136" s="202"/>
      <c r="M136" s="202"/>
      <c r="N136" s="222"/>
      <c r="O136" s="222"/>
    </row>
    <row r="137" spans="1:15" ht="14.25" outlineLevel="1" x14ac:dyDescent="0.2">
      <c r="A137" s="203">
        <f t="shared" si="1"/>
        <v>131</v>
      </c>
      <c r="B137" s="219" t="s">
        <v>689</v>
      </c>
      <c r="C137" s="220" t="s">
        <v>847</v>
      </c>
      <c r="D137" s="221" t="s">
        <v>706</v>
      </c>
      <c r="E137" s="230" t="s">
        <v>778</v>
      </c>
      <c r="F137" s="222" t="s">
        <v>779</v>
      </c>
      <c r="G137" s="222" t="s">
        <v>686</v>
      </c>
      <c r="H137" s="233" t="s">
        <v>692</v>
      </c>
      <c r="I137" s="221" t="s">
        <v>780</v>
      </c>
      <c r="J137" s="233"/>
      <c r="K137" s="201"/>
      <c r="L137" s="201"/>
      <c r="M137" s="201"/>
      <c r="N137" s="232"/>
      <c r="O137" s="232"/>
    </row>
    <row r="138" spans="1:15" outlineLevel="1" x14ac:dyDescent="0.2">
      <c r="A138" s="203">
        <f t="shared" si="1"/>
        <v>132</v>
      </c>
      <c r="B138" s="231" t="s">
        <v>695</v>
      </c>
      <c r="C138" s="220" t="s">
        <v>847</v>
      </c>
      <c r="D138" s="220" t="s">
        <v>706</v>
      </c>
      <c r="E138" s="201" t="s">
        <v>696</v>
      </c>
      <c r="F138" s="232" t="s">
        <v>697</v>
      </c>
      <c r="G138" s="222" t="s">
        <v>686</v>
      </c>
      <c r="H138" s="203"/>
      <c r="I138" s="203"/>
      <c r="J138" s="203"/>
      <c r="K138" s="201" t="s">
        <v>698</v>
      </c>
      <c r="L138" s="201" t="s">
        <v>699</v>
      </c>
      <c r="M138" s="201" t="s">
        <v>774</v>
      </c>
      <c r="N138" s="222"/>
      <c r="O138" s="232" t="s">
        <v>701</v>
      </c>
    </row>
    <row r="139" spans="1:15" outlineLevel="1" x14ac:dyDescent="0.2">
      <c r="A139" s="203">
        <f t="shared" si="1"/>
        <v>133</v>
      </c>
      <c r="B139" s="219" t="s">
        <v>702</v>
      </c>
      <c r="C139" s="220" t="s">
        <v>847</v>
      </c>
      <c r="D139" s="221" t="s">
        <v>706</v>
      </c>
      <c r="E139" s="201" t="s">
        <v>781</v>
      </c>
      <c r="F139" s="202"/>
      <c r="G139" s="222" t="s">
        <v>686</v>
      </c>
      <c r="H139" s="203" t="s">
        <v>692</v>
      </c>
      <c r="I139" s="203"/>
      <c r="J139" s="203"/>
      <c r="K139" s="202"/>
      <c r="L139" s="202"/>
      <c r="M139" s="202"/>
      <c r="N139" s="222"/>
      <c r="O139" s="222"/>
    </row>
    <row r="140" spans="1:15" outlineLevel="1" x14ac:dyDescent="0.2">
      <c r="A140" s="203">
        <f t="shared" si="1"/>
        <v>134</v>
      </c>
      <c r="B140" s="219" t="s">
        <v>702</v>
      </c>
      <c r="C140" s="220" t="s">
        <v>847</v>
      </c>
      <c r="D140" s="221" t="s">
        <v>706</v>
      </c>
      <c r="E140" s="230" t="s">
        <v>782</v>
      </c>
      <c r="F140" s="202"/>
      <c r="G140" s="222" t="s">
        <v>686</v>
      </c>
      <c r="H140" s="203"/>
      <c r="I140" s="203"/>
      <c r="J140" s="203"/>
      <c r="K140" s="202"/>
      <c r="L140" s="202"/>
      <c r="M140" s="202"/>
      <c r="N140" s="222"/>
      <c r="O140" s="222"/>
    </row>
    <row r="141" spans="1:15" outlineLevel="1" x14ac:dyDescent="0.2">
      <c r="A141" s="203">
        <f t="shared" ref="A141:A204" si="2">ROW(A135)</f>
        <v>135</v>
      </c>
      <c r="B141" s="219" t="s">
        <v>710</v>
      </c>
      <c r="C141" s="220" t="s">
        <v>847</v>
      </c>
      <c r="D141" s="221" t="s">
        <v>47</v>
      </c>
      <c r="E141" s="201" t="s">
        <v>711</v>
      </c>
      <c r="F141" s="202"/>
      <c r="G141" s="222"/>
      <c r="H141" s="203"/>
      <c r="I141" s="203"/>
      <c r="J141" s="203"/>
      <c r="K141" s="202"/>
      <c r="L141" s="202"/>
      <c r="M141" s="202"/>
      <c r="N141" s="222"/>
      <c r="O141" s="222"/>
    </row>
    <row r="142" spans="1:15" outlineLevel="1" x14ac:dyDescent="0.2">
      <c r="A142" s="203">
        <f t="shared" si="2"/>
        <v>136</v>
      </c>
      <c r="B142" s="219" t="s">
        <v>783</v>
      </c>
      <c r="C142" s="220" t="s">
        <v>847</v>
      </c>
      <c r="D142" s="221" t="s">
        <v>47</v>
      </c>
      <c r="E142" s="201" t="s">
        <v>784</v>
      </c>
      <c r="F142" s="202"/>
      <c r="G142" s="222" t="s">
        <v>686</v>
      </c>
      <c r="H142" s="203"/>
      <c r="I142" s="203"/>
      <c r="J142" s="203"/>
      <c r="K142" s="202"/>
      <c r="L142" s="202"/>
      <c r="M142" s="202"/>
      <c r="N142" s="222"/>
      <c r="O142" s="222" t="s">
        <v>785</v>
      </c>
    </row>
    <row r="143" spans="1:15" outlineLevel="1" x14ac:dyDescent="0.2">
      <c r="A143" s="203">
        <f t="shared" si="2"/>
        <v>137</v>
      </c>
      <c r="B143" s="231" t="s">
        <v>786</v>
      </c>
      <c r="C143" s="220" t="s">
        <v>847</v>
      </c>
      <c r="D143" s="220" t="s">
        <v>47</v>
      </c>
      <c r="E143" s="201" t="s">
        <v>787</v>
      </c>
      <c r="F143" s="232" t="s">
        <v>788</v>
      </c>
      <c r="G143" s="222" t="s">
        <v>686</v>
      </c>
      <c r="H143" s="233"/>
      <c r="I143" s="233"/>
      <c r="J143" s="233"/>
      <c r="K143" s="201"/>
      <c r="L143" s="201"/>
      <c r="M143" s="201"/>
      <c r="N143" s="232"/>
      <c r="O143" s="232"/>
    </row>
    <row r="144" spans="1:15" outlineLevel="1" x14ac:dyDescent="0.2">
      <c r="A144" s="203">
        <f t="shared" si="2"/>
        <v>138</v>
      </c>
      <c r="B144" s="231" t="s">
        <v>789</v>
      </c>
      <c r="C144" s="220" t="s">
        <v>847</v>
      </c>
      <c r="D144" s="221" t="s">
        <v>47</v>
      </c>
      <c r="E144" s="201" t="s">
        <v>790</v>
      </c>
      <c r="F144" s="222" t="s">
        <v>788</v>
      </c>
      <c r="G144" s="222" t="s">
        <v>686</v>
      </c>
      <c r="H144" s="233"/>
      <c r="I144" s="233"/>
      <c r="J144" s="233"/>
      <c r="K144" s="201"/>
      <c r="L144" s="201"/>
      <c r="M144" s="201"/>
      <c r="N144" s="232"/>
      <c r="O144" s="232"/>
    </row>
    <row r="145" spans="1:15" outlineLevel="1" x14ac:dyDescent="0.2">
      <c r="A145" s="203">
        <f t="shared" si="2"/>
        <v>139</v>
      </c>
      <c r="B145" s="231" t="s">
        <v>725</v>
      </c>
      <c r="C145" s="220" t="s">
        <v>847</v>
      </c>
      <c r="D145" s="220" t="s">
        <v>47</v>
      </c>
      <c r="E145" s="201" t="s">
        <v>726</v>
      </c>
      <c r="F145" s="222" t="s">
        <v>727</v>
      </c>
      <c r="G145" s="222" t="s">
        <v>686</v>
      </c>
      <c r="H145" s="203"/>
      <c r="I145" s="203"/>
      <c r="J145" s="203"/>
      <c r="K145" s="202"/>
      <c r="L145" s="201" t="s">
        <v>722</v>
      </c>
      <c r="M145" s="202"/>
      <c r="N145" s="232" t="s">
        <v>728</v>
      </c>
      <c r="O145" s="232" t="s">
        <v>729</v>
      </c>
    </row>
    <row r="146" spans="1:15" outlineLevel="1" x14ac:dyDescent="0.2">
      <c r="A146" s="203">
        <f t="shared" si="2"/>
        <v>140</v>
      </c>
      <c r="B146" s="231" t="s">
        <v>719</v>
      </c>
      <c r="C146" s="220" t="s">
        <v>847</v>
      </c>
      <c r="D146" s="221" t="s">
        <v>47</v>
      </c>
      <c r="E146" s="201" t="s">
        <v>796</v>
      </c>
      <c r="F146" s="222"/>
      <c r="G146" s="222" t="s">
        <v>686</v>
      </c>
      <c r="H146" s="203"/>
      <c r="I146" s="203"/>
      <c r="J146" s="203"/>
      <c r="K146" s="202"/>
      <c r="L146" s="202" t="s">
        <v>722</v>
      </c>
      <c r="M146" s="202"/>
      <c r="N146" s="222" t="s">
        <v>723</v>
      </c>
      <c r="O146" s="232" t="s">
        <v>724</v>
      </c>
    </row>
    <row r="147" spans="1:15" outlineLevel="1" x14ac:dyDescent="0.2">
      <c r="A147" s="203">
        <f t="shared" si="2"/>
        <v>141</v>
      </c>
      <c r="B147" s="219" t="s">
        <v>702</v>
      </c>
      <c r="C147" s="220" t="s">
        <v>847</v>
      </c>
      <c r="D147" s="221" t="s">
        <v>47</v>
      </c>
      <c r="E147" s="201" t="s">
        <v>797</v>
      </c>
      <c r="F147" s="202"/>
      <c r="G147" s="222"/>
      <c r="H147" s="203" t="s">
        <v>777</v>
      </c>
      <c r="I147" s="203"/>
      <c r="J147" s="203"/>
      <c r="K147" s="202"/>
      <c r="L147" s="202"/>
      <c r="M147" s="202"/>
      <c r="N147" s="222"/>
      <c r="O147" s="222"/>
    </row>
    <row r="148" spans="1:15" outlineLevel="1" x14ac:dyDescent="0.2">
      <c r="A148" s="203">
        <f t="shared" si="2"/>
        <v>142</v>
      </c>
      <c r="B148" s="231" t="s">
        <v>679</v>
      </c>
      <c r="C148" s="220" t="s">
        <v>847</v>
      </c>
      <c r="D148" s="220" t="s">
        <v>47</v>
      </c>
      <c r="E148" s="202" t="s">
        <v>798</v>
      </c>
      <c r="F148" s="222" t="s">
        <v>799</v>
      </c>
      <c r="G148" s="222" t="s">
        <v>686</v>
      </c>
      <c r="H148" s="203"/>
      <c r="I148" s="203"/>
      <c r="J148" s="203"/>
      <c r="K148" s="202"/>
      <c r="L148" s="202"/>
      <c r="M148" s="202"/>
      <c r="N148" s="222"/>
      <c r="O148" s="222"/>
    </row>
    <row r="149" spans="1:15" outlineLevel="1" x14ac:dyDescent="0.2">
      <c r="A149" s="203">
        <f t="shared" si="2"/>
        <v>143</v>
      </c>
      <c r="B149" s="219" t="s">
        <v>800</v>
      </c>
      <c r="C149" s="220" t="s">
        <v>847</v>
      </c>
      <c r="D149" s="221" t="s">
        <v>47</v>
      </c>
      <c r="E149" s="202" t="s">
        <v>801</v>
      </c>
      <c r="F149" s="202"/>
      <c r="G149" s="222" t="s">
        <v>686</v>
      </c>
      <c r="H149" s="233"/>
      <c r="I149" s="233"/>
      <c r="J149" s="233"/>
      <c r="K149" s="202" t="s">
        <v>803</v>
      </c>
      <c r="L149" s="202" t="s">
        <v>722</v>
      </c>
      <c r="M149" s="202" t="s">
        <v>804</v>
      </c>
      <c r="N149" s="232"/>
      <c r="O149" s="222" t="s">
        <v>701</v>
      </c>
    </row>
    <row r="150" spans="1:15" outlineLevel="1" x14ac:dyDescent="0.2">
      <c r="A150" s="203">
        <f t="shared" si="2"/>
        <v>144</v>
      </c>
      <c r="B150" s="219" t="s">
        <v>805</v>
      </c>
      <c r="C150" s="220" t="s">
        <v>847</v>
      </c>
      <c r="D150" s="221" t="s">
        <v>47</v>
      </c>
      <c r="E150" s="202" t="s">
        <v>806</v>
      </c>
      <c r="F150" s="202"/>
      <c r="G150" s="222"/>
      <c r="H150" s="203"/>
      <c r="I150" s="203"/>
      <c r="J150" s="203"/>
      <c r="K150" s="202"/>
      <c r="L150" s="202"/>
      <c r="M150" s="202"/>
      <c r="N150" s="222"/>
      <c r="O150" s="222"/>
    </row>
    <row r="151" spans="1:15" outlineLevel="1" x14ac:dyDescent="0.2">
      <c r="A151" s="203">
        <f t="shared" si="2"/>
        <v>145</v>
      </c>
      <c r="B151" s="231" t="s">
        <v>679</v>
      </c>
      <c r="C151" s="220" t="s">
        <v>847</v>
      </c>
      <c r="D151" s="220" t="s">
        <v>706</v>
      </c>
      <c r="E151" s="202" t="s">
        <v>798</v>
      </c>
      <c r="F151" s="222" t="s">
        <v>799</v>
      </c>
      <c r="G151" s="222" t="s">
        <v>837</v>
      </c>
      <c r="H151" s="203"/>
      <c r="I151" s="203"/>
      <c r="J151" s="203"/>
      <c r="K151" s="202"/>
      <c r="L151" s="202"/>
      <c r="M151" s="202"/>
      <c r="N151" s="222"/>
      <c r="O151" s="222"/>
    </row>
    <row r="152" spans="1:15" outlineLevel="1" x14ac:dyDescent="0.2">
      <c r="A152" s="203">
        <f t="shared" si="2"/>
        <v>146</v>
      </c>
      <c r="B152" s="219" t="s">
        <v>800</v>
      </c>
      <c r="C152" s="220" t="s">
        <v>847</v>
      </c>
      <c r="D152" s="221" t="s">
        <v>706</v>
      </c>
      <c r="E152" s="202" t="s">
        <v>801</v>
      </c>
      <c r="F152" s="202"/>
      <c r="G152" s="222" t="s">
        <v>837</v>
      </c>
      <c r="H152" s="233"/>
      <c r="I152" s="233"/>
      <c r="J152" s="233"/>
      <c r="K152" s="202" t="s">
        <v>803</v>
      </c>
      <c r="L152" s="202" t="s">
        <v>722</v>
      </c>
      <c r="M152" s="202" t="s">
        <v>804</v>
      </c>
      <c r="N152" s="232"/>
      <c r="O152" s="222" t="s">
        <v>701</v>
      </c>
    </row>
    <row r="153" spans="1:15" outlineLevel="1" x14ac:dyDescent="0.2">
      <c r="A153" s="203">
        <f t="shared" si="2"/>
        <v>147</v>
      </c>
      <c r="B153" s="219" t="s">
        <v>805</v>
      </c>
      <c r="C153" s="220" t="s">
        <v>847</v>
      </c>
      <c r="D153" s="221" t="s">
        <v>706</v>
      </c>
      <c r="E153" s="202" t="s">
        <v>806</v>
      </c>
      <c r="F153" s="202"/>
      <c r="G153" s="222"/>
      <c r="H153" s="203"/>
      <c r="I153" s="203"/>
      <c r="J153" s="203"/>
      <c r="K153" s="202"/>
      <c r="L153" s="202"/>
      <c r="M153" s="202"/>
      <c r="N153" s="222"/>
      <c r="O153" s="222"/>
    </row>
    <row r="154" spans="1:15" outlineLevel="1" x14ac:dyDescent="0.2">
      <c r="A154" s="203">
        <f t="shared" si="2"/>
        <v>148</v>
      </c>
      <c r="B154" s="231" t="s">
        <v>679</v>
      </c>
      <c r="C154" s="220" t="s">
        <v>847</v>
      </c>
      <c r="D154" s="220" t="s">
        <v>748</v>
      </c>
      <c r="E154" s="230" t="s">
        <v>807</v>
      </c>
      <c r="F154" s="222"/>
      <c r="G154" s="222" t="s">
        <v>808</v>
      </c>
      <c r="H154" s="203" t="s">
        <v>809</v>
      </c>
      <c r="I154" s="203" t="s">
        <v>810</v>
      </c>
      <c r="J154" s="203"/>
      <c r="K154" s="202"/>
      <c r="L154" s="202"/>
      <c r="M154" s="202"/>
      <c r="N154" s="222"/>
      <c r="O154" s="222"/>
    </row>
    <row r="155" spans="1:15" outlineLevel="1" x14ac:dyDescent="0.2">
      <c r="A155" s="203">
        <f t="shared" si="2"/>
        <v>149</v>
      </c>
      <c r="B155" s="219" t="s">
        <v>800</v>
      </c>
      <c r="C155" s="220" t="s">
        <v>847</v>
      </c>
      <c r="D155" s="221" t="s">
        <v>748</v>
      </c>
      <c r="E155" s="201" t="s">
        <v>811</v>
      </c>
      <c r="F155" s="222" t="s">
        <v>812</v>
      </c>
      <c r="G155" s="222" t="s">
        <v>808</v>
      </c>
      <c r="H155" s="203"/>
      <c r="I155" s="203"/>
      <c r="J155" s="203"/>
      <c r="K155" s="202"/>
      <c r="L155" s="202"/>
      <c r="M155" s="202"/>
      <c r="N155" s="222"/>
      <c r="O155" s="222"/>
    </row>
    <row r="156" spans="1:15" outlineLevel="1" x14ac:dyDescent="0.2">
      <c r="A156" s="203">
        <f t="shared" si="2"/>
        <v>150</v>
      </c>
      <c r="B156" s="234" t="s">
        <v>679</v>
      </c>
      <c r="C156" s="220" t="s">
        <v>847</v>
      </c>
      <c r="D156" s="221" t="s">
        <v>752</v>
      </c>
      <c r="E156" s="201" t="s">
        <v>813</v>
      </c>
      <c r="F156" s="222"/>
      <c r="G156" s="222" t="s">
        <v>814</v>
      </c>
      <c r="H156" s="203"/>
      <c r="I156" s="203" t="s">
        <v>815</v>
      </c>
      <c r="J156" s="203"/>
      <c r="K156" s="202"/>
      <c r="L156" s="202"/>
      <c r="M156" s="202"/>
      <c r="N156" s="222"/>
      <c r="O156" s="222"/>
    </row>
    <row r="157" spans="1:15" outlineLevel="1" x14ac:dyDescent="0.2">
      <c r="A157" s="203">
        <f t="shared" si="2"/>
        <v>151</v>
      </c>
      <c r="B157" s="219" t="s">
        <v>800</v>
      </c>
      <c r="C157" s="220" t="s">
        <v>847</v>
      </c>
      <c r="D157" s="221" t="s">
        <v>752</v>
      </c>
      <c r="E157" s="201" t="s">
        <v>801</v>
      </c>
      <c r="F157" s="202"/>
      <c r="G157" s="222" t="s">
        <v>816</v>
      </c>
      <c r="H157" s="203"/>
      <c r="I157" s="203"/>
      <c r="J157" s="203"/>
      <c r="K157" s="202" t="s">
        <v>803</v>
      </c>
      <c r="L157" s="202" t="s">
        <v>722</v>
      </c>
      <c r="M157" s="202" t="s">
        <v>804</v>
      </c>
      <c r="N157" s="222"/>
      <c r="O157" s="222" t="s">
        <v>701</v>
      </c>
    </row>
    <row r="158" spans="1:15" outlineLevel="1" x14ac:dyDescent="0.2">
      <c r="A158" s="203">
        <f t="shared" si="2"/>
        <v>152</v>
      </c>
      <c r="B158" s="219" t="s">
        <v>805</v>
      </c>
      <c r="C158" s="220" t="s">
        <v>847</v>
      </c>
      <c r="D158" s="221" t="s">
        <v>752</v>
      </c>
      <c r="E158" s="202" t="s">
        <v>806</v>
      </c>
      <c r="F158" s="202"/>
      <c r="G158" s="222"/>
      <c r="H158" s="203"/>
      <c r="I158" s="203"/>
      <c r="J158" s="203"/>
      <c r="K158" s="202"/>
      <c r="L158" s="202"/>
      <c r="M158" s="202"/>
      <c r="N158" s="222"/>
      <c r="O158" s="222"/>
    </row>
    <row r="159" spans="1:15" outlineLevel="1" x14ac:dyDescent="0.2">
      <c r="A159" s="203">
        <f t="shared" si="2"/>
        <v>153</v>
      </c>
      <c r="B159" s="231" t="s">
        <v>679</v>
      </c>
      <c r="C159" s="220" t="s">
        <v>847</v>
      </c>
      <c r="D159" s="220" t="s">
        <v>758</v>
      </c>
      <c r="E159" s="201" t="s">
        <v>817</v>
      </c>
      <c r="F159" s="232"/>
      <c r="G159" s="222" t="s">
        <v>818</v>
      </c>
      <c r="H159" s="203"/>
      <c r="I159" s="233" t="s">
        <v>819</v>
      </c>
      <c r="J159" s="233"/>
      <c r="K159" s="201"/>
      <c r="L159" s="202"/>
      <c r="M159" s="201"/>
      <c r="N159" s="232"/>
      <c r="O159" s="232"/>
    </row>
    <row r="160" spans="1:15" outlineLevel="1" x14ac:dyDescent="0.2">
      <c r="A160" s="203">
        <f t="shared" si="2"/>
        <v>154</v>
      </c>
      <c r="B160" s="219" t="s">
        <v>800</v>
      </c>
      <c r="C160" s="220" t="s">
        <v>847</v>
      </c>
      <c r="D160" s="221" t="s">
        <v>758</v>
      </c>
      <c r="E160" s="201" t="s">
        <v>801</v>
      </c>
      <c r="F160" s="202"/>
      <c r="G160" s="222" t="s">
        <v>816</v>
      </c>
      <c r="H160" s="203"/>
      <c r="I160" s="203"/>
      <c r="J160" s="203"/>
      <c r="K160" s="202" t="s">
        <v>803</v>
      </c>
      <c r="L160" s="202" t="s">
        <v>722</v>
      </c>
      <c r="M160" s="202" t="s">
        <v>804</v>
      </c>
      <c r="N160" s="222"/>
      <c r="O160" s="222" t="s">
        <v>701</v>
      </c>
    </row>
    <row r="161" spans="1:15" outlineLevel="1" x14ac:dyDescent="0.2">
      <c r="A161" s="203">
        <f t="shared" si="2"/>
        <v>155</v>
      </c>
      <c r="B161" s="219" t="s">
        <v>805</v>
      </c>
      <c r="C161" s="220" t="s">
        <v>847</v>
      </c>
      <c r="D161" s="221" t="s">
        <v>758</v>
      </c>
      <c r="E161" s="202" t="s">
        <v>806</v>
      </c>
      <c r="F161" s="202"/>
      <c r="G161" s="222"/>
      <c r="H161" s="203"/>
      <c r="I161" s="203"/>
      <c r="J161" s="203"/>
      <c r="K161" s="202"/>
      <c r="L161" s="202"/>
      <c r="M161" s="202"/>
      <c r="N161" s="222"/>
      <c r="O161" s="222"/>
    </row>
    <row r="162" spans="1:15" outlineLevel="1" x14ac:dyDescent="0.2">
      <c r="A162" s="203">
        <f t="shared" si="2"/>
        <v>156</v>
      </c>
      <c r="B162" s="231" t="s">
        <v>679</v>
      </c>
      <c r="C162" s="220" t="s">
        <v>847</v>
      </c>
      <c r="D162" s="220" t="s">
        <v>820</v>
      </c>
      <c r="E162" s="201" t="s">
        <v>817</v>
      </c>
      <c r="F162" s="222"/>
      <c r="G162" s="222" t="s">
        <v>821</v>
      </c>
      <c r="H162" s="233"/>
      <c r="I162" s="233" t="s">
        <v>819</v>
      </c>
      <c r="J162" s="233"/>
      <c r="K162" s="201"/>
      <c r="L162" s="202"/>
      <c r="M162" s="201"/>
      <c r="N162" s="232"/>
      <c r="O162" s="232"/>
    </row>
    <row r="163" spans="1:15" outlineLevel="1" x14ac:dyDescent="0.2">
      <c r="A163" s="203">
        <f t="shared" si="2"/>
        <v>157</v>
      </c>
      <c r="B163" s="219" t="s">
        <v>800</v>
      </c>
      <c r="C163" s="220" t="s">
        <v>847</v>
      </c>
      <c r="D163" s="221" t="s">
        <v>820</v>
      </c>
      <c r="E163" s="201" t="s">
        <v>801</v>
      </c>
      <c r="F163" s="202"/>
      <c r="G163" s="222" t="s">
        <v>816</v>
      </c>
      <c r="H163" s="203"/>
      <c r="I163" s="233"/>
      <c r="J163" s="203"/>
      <c r="K163" s="202" t="s">
        <v>803</v>
      </c>
      <c r="L163" s="202" t="s">
        <v>722</v>
      </c>
      <c r="M163" s="202" t="s">
        <v>804</v>
      </c>
      <c r="N163" s="222"/>
      <c r="O163" s="222" t="s">
        <v>701</v>
      </c>
    </row>
    <row r="164" spans="1:15" outlineLevel="1" x14ac:dyDescent="0.2">
      <c r="A164" s="203">
        <f t="shared" si="2"/>
        <v>158</v>
      </c>
      <c r="B164" s="219" t="s">
        <v>805</v>
      </c>
      <c r="C164" s="220" t="s">
        <v>847</v>
      </c>
      <c r="D164" s="221" t="s">
        <v>820</v>
      </c>
      <c r="E164" s="202" t="s">
        <v>806</v>
      </c>
      <c r="F164" s="202"/>
      <c r="G164" s="222"/>
      <c r="H164" s="203"/>
      <c r="I164" s="203"/>
      <c r="J164" s="203"/>
      <c r="K164" s="202"/>
      <c r="L164" s="202"/>
      <c r="M164" s="202"/>
      <c r="N164" s="222"/>
      <c r="O164" s="222"/>
    </row>
    <row r="165" spans="1:15" outlineLevel="1" x14ac:dyDescent="0.2">
      <c r="A165" s="203">
        <f t="shared" si="2"/>
        <v>159</v>
      </c>
      <c r="B165" s="231" t="s">
        <v>679</v>
      </c>
      <c r="C165" s="220" t="s">
        <v>847</v>
      </c>
      <c r="D165" s="220" t="s">
        <v>822</v>
      </c>
      <c r="E165" s="201" t="s">
        <v>817</v>
      </c>
      <c r="F165" s="222"/>
      <c r="G165" s="222" t="s">
        <v>823</v>
      </c>
      <c r="H165" s="203"/>
      <c r="I165" s="233" t="s">
        <v>819</v>
      </c>
      <c r="J165" s="233"/>
      <c r="K165" s="201"/>
      <c r="L165" s="202"/>
      <c r="M165" s="201"/>
      <c r="N165" s="232"/>
      <c r="O165" s="232"/>
    </row>
    <row r="166" spans="1:15" outlineLevel="1" x14ac:dyDescent="0.2">
      <c r="A166" s="203">
        <f t="shared" si="2"/>
        <v>160</v>
      </c>
      <c r="B166" s="219" t="s">
        <v>800</v>
      </c>
      <c r="C166" s="220" t="s">
        <v>847</v>
      </c>
      <c r="D166" s="221" t="s">
        <v>822</v>
      </c>
      <c r="E166" s="201" t="s">
        <v>801</v>
      </c>
      <c r="F166" s="202"/>
      <c r="G166" s="222" t="s">
        <v>816</v>
      </c>
      <c r="H166" s="203"/>
      <c r="I166" s="233"/>
      <c r="J166" s="203"/>
      <c r="K166" s="202" t="s">
        <v>803</v>
      </c>
      <c r="L166" s="202" t="s">
        <v>722</v>
      </c>
      <c r="M166" s="202" t="s">
        <v>804</v>
      </c>
      <c r="N166" s="222"/>
      <c r="O166" s="222" t="s">
        <v>701</v>
      </c>
    </row>
    <row r="167" spans="1:15" outlineLevel="1" x14ac:dyDescent="0.2">
      <c r="A167" s="203">
        <f t="shared" si="2"/>
        <v>161</v>
      </c>
      <c r="B167" s="219" t="s">
        <v>805</v>
      </c>
      <c r="C167" s="220" t="s">
        <v>847</v>
      </c>
      <c r="D167" s="221" t="s">
        <v>822</v>
      </c>
      <c r="E167" s="202" t="s">
        <v>806</v>
      </c>
      <c r="F167" s="202"/>
      <c r="G167" s="222"/>
      <c r="H167" s="203"/>
      <c r="I167" s="203"/>
      <c r="J167" s="203"/>
      <c r="K167" s="202"/>
      <c r="L167" s="202"/>
      <c r="M167" s="202"/>
      <c r="N167" s="222"/>
      <c r="O167" s="222"/>
    </row>
    <row r="168" spans="1:15" outlineLevel="1" x14ac:dyDescent="0.2">
      <c r="A168" s="203">
        <f t="shared" si="2"/>
        <v>162</v>
      </c>
      <c r="B168" s="231" t="s">
        <v>679</v>
      </c>
      <c r="C168" s="220" t="s">
        <v>847</v>
      </c>
      <c r="D168" s="221" t="s">
        <v>824</v>
      </c>
      <c r="E168" s="201" t="s">
        <v>817</v>
      </c>
      <c r="F168" s="222"/>
      <c r="G168" s="222" t="s">
        <v>825</v>
      </c>
      <c r="H168" s="203"/>
      <c r="I168" s="233" t="s">
        <v>819</v>
      </c>
      <c r="J168" s="233"/>
      <c r="K168" s="201"/>
      <c r="L168" s="202"/>
      <c r="M168" s="201"/>
      <c r="N168" s="232"/>
      <c r="O168" s="232"/>
    </row>
    <row r="169" spans="1:15" outlineLevel="1" x14ac:dyDescent="0.2">
      <c r="A169" s="203">
        <f t="shared" si="2"/>
        <v>163</v>
      </c>
      <c r="B169" s="219" t="s">
        <v>800</v>
      </c>
      <c r="C169" s="220" t="s">
        <v>847</v>
      </c>
      <c r="D169" s="221" t="s">
        <v>824</v>
      </c>
      <c r="E169" s="201" t="s">
        <v>801</v>
      </c>
      <c r="F169" s="202"/>
      <c r="G169" s="222" t="s">
        <v>816</v>
      </c>
      <c r="H169" s="233"/>
      <c r="I169" s="203"/>
      <c r="J169" s="203"/>
      <c r="K169" s="202" t="s">
        <v>803</v>
      </c>
      <c r="L169" s="202" t="s">
        <v>722</v>
      </c>
      <c r="M169" s="202" t="s">
        <v>804</v>
      </c>
      <c r="N169" s="222"/>
      <c r="O169" s="222" t="s">
        <v>701</v>
      </c>
    </row>
    <row r="170" spans="1:15" outlineLevel="1" x14ac:dyDescent="0.2">
      <c r="A170" s="203">
        <f t="shared" si="2"/>
        <v>164</v>
      </c>
      <c r="B170" s="219" t="s">
        <v>805</v>
      </c>
      <c r="C170" s="220" t="s">
        <v>847</v>
      </c>
      <c r="D170" s="221" t="s">
        <v>824</v>
      </c>
      <c r="E170" s="202" t="s">
        <v>806</v>
      </c>
      <c r="F170" s="202"/>
      <c r="G170" s="222"/>
      <c r="H170" s="203"/>
      <c r="I170" s="203"/>
      <c r="J170" s="203"/>
      <c r="K170" s="202"/>
      <c r="L170" s="202"/>
      <c r="M170" s="202"/>
      <c r="N170" s="222"/>
      <c r="O170" s="222"/>
    </row>
    <row r="171" spans="1:15" outlineLevel="1" x14ac:dyDescent="0.2">
      <c r="A171" s="203">
        <f t="shared" si="2"/>
        <v>165</v>
      </c>
      <c r="B171" s="231" t="s">
        <v>730</v>
      </c>
      <c r="C171" s="220" t="s">
        <v>847</v>
      </c>
      <c r="D171" s="221" t="s">
        <v>47</v>
      </c>
      <c r="E171" s="201" t="s">
        <v>826</v>
      </c>
      <c r="F171" s="222" t="s">
        <v>827</v>
      </c>
      <c r="G171" s="222" t="s">
        <v>828</v>
      </c>
      <c r="H171" s="203"/>
      <c r="I171" s="203"/>
      <c r="J171" s="203"/>
      <c r="K171" s="202"/>
      <c r="L171" s="202"/>
      <c r="M171" s="202"/>
      <c r="N171" s="222"/>
      <c r="O171" s="222"/>
    </row>
    <row r="172" spans="1:15" outlineLevel="1" x14ac:dyDescent="0.2">
      <c r="A172" s="203">
        <f t="shared" si="2"/>
        <v>166</v>
      </c>
      <c r="B172" s="219" t="s">
        <v>679</v>
      </c>
      <c r="C172" s="220" t="s">
        <v>847</v>
      </c>
      <c r="D172" s="221" t="s">
        <v>849</v>
      </c>
      <c r="E172" s="202" t="s">
        <v>850</v>
      </c>
      <c r="F172" s="202"/>
      <c r="G172" s="222"/>
      <c r="H172" s="203"/>
      <c r="I172" s="203"/>
      <c r="J172" s="203"/>
      <c r="K172" s="202"/>
      <c r="L172" s="202"/>
      <c r="M172" s="202"/>
      <c r="N172" s="222"/>
      <c r="O172" s="222"/>
    </row>
    <row r="173" spans="1:15" outlineLevel="1" x14ac:dyDescent="0.2">
      <c r="A173" s="203">
        <f t="shared" si="2"/>
        <v>167</v>
      </c>
      <c r="B173" s="219" t="s">
        <v>679</v>
      </c>
      <c r="C173" s="220" t="s">
        <v>847</v>
      </c>
      <c r="D173" s="221" t="s">
        <v>851</v>
      </c>
      <c r="E173" s="202" t="s">
        <v>850</v>
      </c>
      <c r="F173" s="202"/>
      <c r="G173" s="222"/>
      <c r="H173" s="203"/>
      <c r="I173" s="203"/>
      <c r="J173" s="203"/>
      <c r="K173" s="202"/>
      <c r="L173" s="202"/>
      <c r="M173" s="202"/>
      <c r="N173" s="222"/>
      <c r="O173" s="222"/>
    </row>
    <row r="174" spans="1:15" outlineLevel="1" x14ac:dyDescent="0.2">
      <c r="A174" s="203">
        <f t="shared" si="2"/>
        <v>168</v>
      </c>
      <c r="B174" s="219" t="s">
        <v>679</v>
      </c>
      <c r="C174" s="220" t="s">
        <v>847</v>
      </c>
      <c r="D174" s="221" t="s">
        <v>852</v>
      </c>
      <c r="E174" s="202" t="s">
        <v>850</v>
      </c>
      <c r="F174" s="202"/>
      <c r="G174" s="222"/>
      <c r="H174" s="203"/>
      <c r="I174" s="203"/>
      <c r="J174" s="203"/>
      <c r="K174" s="202"/>
      <c r="L174" s="202"/>
      <c r="M174" s="202"/>
      <c r="N174" s="222"/>
      <c r="O174" s="222"/>
    </row>
    <row r="175" spans="1:15" outlineLevel="1" x14ac:dyDescent="0.2">
      <c r="A175" s="203">
        <f t="shared" si="2"/>
        <v>169</v>
      </c>
      <c r="B175" s="219" t="s">
        <v>679</v>
      </c>
      <c r="C175" s="220" t="s">
        <v>847</v>
      </c>
      <c r="D175" s="221" t="s">
        <v>853</v>
      </c>
      <c r="E175" s="202" t="s">
        <v>850</v>
      </c>
      <c r="F175" s="202"/>
      <c r="G175" s="222"/>
      <c r="H175" s="203"/>
      <c r="I175" s="203"/>
      <c r="J175" s="203"/>
      <c r="K175" s="202"/>
      <c r="L175" s="202"/>
      <c r="M175" s="202"/>
      <c r="N175" s="222"/>
      <c r="O175" s="222"/>
    </row>
    <row r="176" spans="1:15" outlineLevel="1" x14ac:dyDescent="0.2">
      <c r="A176" s="203">
        <f t="shared" si="2"/>
        <v>170</v>
      </c>
      <c r="B176" s="219" t="s">
        <v>713</v>
      </c>
      <c r="C176" s="220" t="s">
        <v>847</v>
      </c>
      <c r="D176" s="221" t="s">
        <v>47</v>
      </c>
      <c r="E176" s="201" t="s">
        <v>829</v>
      </c>
      <c r="F176" s="202"/>
      <c r="G176" s="222" t="s">
        <v>712</v>
      </c>
      <c r="H176" s="203"/>
      <c r="I176" s="203"/>
      <c r="J176" s="203"/>
      <c r="K176" s="202"/>
      <c r="L176" s="243"/>
      <c r="M176" s="202"/>
      <c r="N176" s="222"/>
      <c r="O176" s="222"/>
    </row>
    <row r="177" spans="1:15" outlineLevel="1" x14ac:dyDescent="0.2">
      <c r="A177" s="203">
        <f t="shared" si="2"/>
        <v>171</v>
      </c>
      <c r="B177" s="219" t="s">
        <v>715</v>
      </c>
      <c r="C177" s="220" t="s">
        <v>847</v>
      </c>
      <c r="D177" s="221" t="s">
        <v>47</v>
      </c>
      <c r="E177" s="201" t="s">
        <v>716</v>
      </c>
      <c r="F177" s="232" t="s">
        <v>717</v>
      </c>
      <c r="G177" s="222" t="s">
        <v>712</v>
      </c>
      <c r="H177" s="203"/>
      <c r="I177" s="203"/>
      <c r="J177" s="203"/>
      <c r="K177" s="202" t="s">
        <v>830</v>
      </c>
      <c r="L177" s="243" t="s">
        <v>831</v>
      </c>
      <c r="M177" s="202" t="s">
        <v>832</v>
      </c>
      <c r="N177" s="222"/>
      <c r="O177" s="232" t="s">
        <v>701</v>
      </c>
    </row>
    <row r="178" spans="1:15" outlineLevel="1" x14ac:dyDescent="0.2">
      <c r="A178" s="203">
        <f t="shared" si="2"/>
        <v>172</v>
      </c>
      <c r="B178" s="219" t="s">
        <v>833</v>
      </c>
      <c r="C178" s="220" t="s">
        <v>847</v>
      </c>
      <c r="D178" s="221" t="s">
        <v>47</v>
      </c>
      <c r="E178" s="201" t="s">
        <v>834</v>
      </c>
      <c r="F178" s="202"/>
      <c r="G178" s="222" t="s">
        <v>712</v>
      </c>
      <c r="H178" s="203"/>
      <c r="I178" s="203"/>
      <c r="J178" s="203"/>
      <c r="K178" s="202"/>
      <c r="L178" s="202"/>
      <c r="M178" s="202"/>
      <c r="N178" s="222"/>
      <c r="O178" s="222" t="s">
        <v>785</v>
      </c>
    </row>
    <row r="179" spans="1:15" outlineLevel="1" x14ac:dyDescent="0.2">
      <c r="A179" s="203">
        <f t="shared" si="2"/>
        <v>173</v>
      </c>
      <c r="B179" s="241" t="s">
        <v>683</v>
      </c>
      <c r="C179" s="224" t="s">
        <v>849</v>
      </c>
      <c r="D179" s="224" t="s">
        <v>92</v>
      </c>
      <c r="E179" s="225" t="s">
        <v>762</v>
      </c>
      <c r="F179" s="226" t="s">
        <v>763</v>
      </c>
      <c r="G179" s="226" t="s">
        <v>686</v>
      </c>
      <c r="H179" s="227" t="s">
        <v>687</v>
      </c>
      <c r="I179" s="227" t="s">
        <v>764</v>
      </c>
      <c r="J179" s="227"/>
      <c r="K179" s="229"/>
      <c r="L179" s="229"/>
      <c r="M179" s="229"/>
      <c r="N179" s="226"/>
      <c r="O179" s="226"/>
    </row>
    <row r="180" spans="1:15" outlineLevel="1" x14ac:dyDescent="0.2">
      <c r="A180" s="203">
        <f t="shared" si="2"/>
        <v>174</v>
      </c>
      <c r="B180" s="219" t="s">
        <v>702</v>
      </c>
      <c r="C180" s="220" t="s">
        <v>849</v>
      </c>
      <c r="D180" s="221" t="s">
        <v>92</v>
      </c>
      <c r="E180" s="201" t="s">
        <v>765</v>
      </c>
      <c r="F180" s="202" t="s">
        <v>766</v>
      </c>
      <c r="G180" s="222" t="s">
        <v>686</v>
      </c>
      <c r="H180" s="222" t="s">
        <v>767</v>
      </c>
      <c r="I180" s="203"/>
      <c r="J180" s="203"/>
      <c r="K180" s="202"/>
      <c r="L180" s="202"/>
      <c r="M180" s="202"/>
      <c r="N180" s="222"/>
      <c r="O180" s="222"/>
    </row>
    <row r="181" spans="1:15" ht="14.25" outlineLevel="1" x14ac:dyDescent="0.2">
      <c r="A181" s="203">
        <f t="shared" si="2"/>
        <v>175</v>
      </c>
      <c r="B181" s="219" t="s">
        <v>689</v>
      </c>
      <c r="C181" s="220" t="s">
        <v>849</v>
      </c>
      <c r="D181" s="221" t="s">
        <v>47</v>
      </c>
      <c r="E181" s="230" t="s">
        <v>768</v>
      </c>
      <c r="F181" s="222" t="s">
        <v>769</v>
      </c>
      <c r="G181" s="222" t="s">
        <v>686</v>
      </c>
      <c r="H181" s="233" t="s">
        <v>692</v>
      </c>
      <c r="I181" s="221" t="s">
        <v>770</v>
      </c>
      <c r="J181" s="233" t="s">
        <v>771</v>
      </c>
      <c r="K181" s="201"/>
      <c r="L181" s="202"/>
      <c r="M181" s="201"/>
      <c r="N181" s="222"/>
      <c r="O181" s="222"/>
    </row>
    <row r="182" spans="1:15" outlineLevel="1" x14ac:dyDescent="0.2">
      <c r="A182" s="203">
        <f t="shared" si="2"/>
        <v>176</v>
      </c>
      <c r="B182" s="231" t="s">
        <v>695</v>
      </c>
      <c r="C182" s="220" t="s">
        <v>849</v>
      </c>
      <c r="D182" s="220" t="s">
        <v>47</v>
      </c>
      <c r="E182" s="201" t="s">
        <v>696</v>
      </c>
      <c r="F182" s="232" t="s">
        <v>697</v>
      </c>
      <c r="G182" s="222" t="s">
        <v>686</v>
      </c>
      <c r="H182" s="233"/>
      <c r="I182" s="233"/>
      <c r="J182" s="233"/>
      <c r="K182" s="201" t="s">
        <v>772</v>
      </c>
      <c r="L182" s="201" t="s">
        <v>773</v>
      </c>
      <c r="M182" s="201" t="s">
        <v>774</v>
      </c>
      <c r="N182" s="222"/>
      <c r="O182" s="232" t="s">
        <v>701</v>
      </c>
    </row>
    <row r="183" spans="1:15" outlineLevel="1" x14ac:dyDescent="0.2">
      <c r="A183" s="203">
        <f t="shared" si="2"/>
        <v>177</v>
      </c>
      <c r="B183" s="219" t="s">
        <v>702</v>
      </c>
      <c r="C183" s="220" t="s">
        <v>849</v>
      </c>
      <c r="D183" s="221" t="s">
        <v>47</v>
      </c>
      <c r="E183" s="201" t="s">
        <v>775</v>
      </c>
      <c r="F183" s="202" t="s">
        <v>776</v>
      </c>
      <c r="G183" s="222" t="s">
        <v>686</v>
      </c>
      <c r="H183" s="203" t="s">
        <v>777</v>
      </c>
      <c r="I183" s="203"/>
      <c r="J183" s="203"/>
      <c r="K183" s="202"/>
      <c r="L183" s="202"/>
      <c r="M183" s="202"/>
      <c r="N183" s="222"/>
      <c r="O183" s="222"/>
    </row>
    <row r="184" spans="1:15" ht="14.25" outlineLevel="1" x14ac:dyDescent="0.2">
      <c r="A184" s="203">
        <f t="shared" si="2"/>
        <v>178</v>
      </c>
      <c r="B184" s="219" t="s">
        <v>689</v>
      </c>
      <c r="C184" s="220" t="s">
        <v>849</v>
      </c>
      <c r="D184" s="221" t="s">
        <v>706</v>
      </c>
      <c r="E184" s="230" t="s">
        <v>778</v>
      </c>
      <c r="F184" s="222" t="s">
        <v>779</v>
      </c>
      <c r="G184" s="222" t="s">
        <v>686</v>
      </c>
      <c r="H184" s="233" t="s">
        <v>692</v>
      </c>
      <c r="I184" s="221" t="s">
        <v>780</v>
      </c>
      <c r="J184" s="233"/>
      <c r="K184" s="201"/>
      <c r="L184" s="201"/>
      <c r="M184" s="201"/>
      <c r="N184" s="232"/>
      <c r="O184" s="232"/>
    </row>
    <row r="185" spans="1:15" outlineLevel="1" x14ac:dyDescent="0.2">
      <c r="A185" s="203">
        <f t="shared" si="2"/>
        <v>179</v>
      </c>
      <c r="B185" s="231" t="s">
        <v>695</v>
      </c>
      <c r="C185" s="220" t="s">
        <v>849</v>
      </c>
      <c r="D185" s="220" t="s">
        <v>706</v>
      </c>
      <c r="E185" s="201" t="s">
        <v>696</v>
      </c>
      <c r="F185" s="232" t="s">
        <v>697</v>
      </c>
      <c r="G185" s="222" t="s">
        <v>686</v>
      </c>
      <c r="H185" s="203"/>
      <c r="I185" s="203"/>
      <c r="J185" s="203"/>
      <c r="K185" s="201" t="s">
        <v>698</v>
      </c>
      <c r="L185" s="201" t="s">
        <v>699</v>
      </c>
      <c r="M185" s="201" t="s">
        <v>774</v>
      </c>
      <c r="N185" s="222"/>
      <c r="O185" s="232" t="s">
        <v>701</v>
      </c>
    </row>
    <row r="186" spans="1:15" outlineLevel="1" x14ac:dyDescent="0.2">
      <c r="A186" s="203">
        <f t="shared" si="2"/>
        <v>180</v>
      </c>
      <c r="B186" s="219" t="s">
        <v>702</v>
      </c>
      <c r="C186" s="220" t="s">
        <v>849</v>
      </c>
      <c r="D186" s="221" t="s">
        <v>706</v>
      </c>
      <c r="E186" s="201" t="s">
        <v>781</v>
      </c>
      <c r="F186" s="202"/>
      <c r="G186" s="222" t="s">
        <v>686</v>
      </c>
      <c r="H186" s="203" t="s">
        <v>692</v>
      </c>
      <c r="I186" s="203"/>
      <c r="J186" s="203"/>
      <c r="K186" s="202"/>
      <c r="L186" s="202"/>
      <c r="M186" s="202"/>
      <c r="N186" s="222"/>
      <c r="O186" s="222"/>
    </row>
    <row r="187" spans="1:15" outlineLevel="1" x14ac:dyDescent="0.2">
      <c r="A187" s="203">
        <f t="shared" si="2"/>
        <v>181</v>
      </c>
      <c r="B187" s="219" t="s">
        <v>702</v>
      </c>
      <c r="C187" s="220" t="s">
        <v>849</v>
      </c>
      <c r="D187" s="221" t="s">
        <v>706</v>
      </c>
      <c r="E187" s="230" t="s">
        <v>782</v>
      </c>
      <c r="F187" s="202"/>
      <c r="G187" s="222" t="s">
        <v>686</v>
      </c>
      <c r="H187" s="203"/>
      <c r="I187" s="203"/>
      <c r="J187" s="203"/>
      <c r="K187" s="202"/>
      <c r="L187" s="202"/>
      <c r="M187" s="202"/>
      <c r="N187" s="222"/>
      <c r="O187" s="222"/>
    </row>
    <row r="188" spans="1:15" outlineLevel="1" x14ac:dyDescent="0.2">
      <c r="A188" s="203">
        <f t="shared" si="2"/>
        <v>182</v>
      </c>
      <c r="B188" s="219" t="s">
        <v>710</v>
      </c>
      <c r="C188" s="220" t="s">
        <v>849</v>
      </c>
      <c r="D188" s="221" t="s">
        <v>47</v>
      </c>
      <c r="E188" s="201" t="s">
        <v>711</v>
      </c>
      <c r="F188" s="202"/>
      <c r="G188" s="222"/>
      <c r="H188" s="203"/>
      <c r="I188" s="203"/>
      <c r="J188" s="203"/>
      <c r="K188" s="202"/>
      <c r="L188" s="202"/>
      <c r="M188" s="202"/>
      <c r="N188" s="222"/>
      <c r="O188" s="222"/>
    </row>
    <row r="189" spans="1:15" outlineLevel="1" x14ac:dyDescent="0.2">
      <c r="A189" s="203">
        <f t="shared" si="2"/>
        <v>183</v>
      </c>
      <c r="B189" s="219" t="s">
        <v>783</v>
      </c>
      <c r="C189" s="220" t="s">
        <v>849</v>
      </c>
      <c r="D189" s="221" t="s">
        <v>47</v>
      </c>
      <c r="E189" s="201" t="s">
        <v>784</v>
      </c>
      <c r="F189" s="202"/>
      <c r="G189" s="222" t="s">
        <v>686</v>
      </c>
      <c r="H189" s="203"/>
      <c r="I189" s="203"/>
      <c r="J189" s="203"/>
      <c r="K189" s="202"/>
      <c r="L189" s="202"/>
      <c r="M189" s="202"/>
      <c r="N189" s="222"/>
      <c r="O189" s="222" t="s">
        <v>785</v>
      </c>
    </row>
    <row r="190" spans="1:15" outlineLevel="1" x14ac:dyDescent="0.2">
      <c r="A190" s="203">
        <f t="shared" si="2"/>
        <v>184</v>
      </c>
      <c r="B190" s="231" t="s">
        <v>786</v>
      </c>
      <c r="C190" s="220" t="s">
        <v>849</v>
      </c>
      <c r="D190" s="220" t="s">
        <v>47</v>
      </c>
      <c r="E190" s="201" t="s">
        <v>787</v>
      </c>
      <c r="F190" s="232" t="s">
        <v>788</v>
      </c>
      <c r="G190" s="222" t="s">
        <v>686</v>
      </c>
      <c r="H190" s="233"/>
      <c r="I190" s="233"/>
      <c r="J190" s="233"/>
      <c r="K190" s="201"/>
      <c r="L190" s="201"/>
      <c r="M190" s="201"/>
      <c r="N190" s="232"/>
      <c r="O190" s="232"/>
    </row>
    <row r="191" spans="1:15" outlineLevel="1" x14ac:dyDescent="0.2">
      <c r="A191" s="203">
        <f t="shared" si="2"/>
        <v>185</v>
      </c>
      <c r="B191" s="231" t="s">
        <v>789</v>
      </c>
      <c r="C191" s="220" t="s">
        <v>849</v>
      </c>
      <c r="D191" s="221" t="s">
        <v>47</v>
      </c>
      <c r="E191" s="201" t="s">
        <v>790</v>
      </c>
      <c r="F191" s="222" t="s">
        <v>788</v>
      </c>
      <c r="G191" s="222" t="s">
        <v>686</v>
      </c>
      <c r="H191" s="233"/>
      <c r="I191" s="233"/>
      <c r="J191" s="233"/>
      <c r="K191" s="201"/>
      <c r="L191" s="201"/>
      <c r="M191" s="201"/>
      <c r="N191" s="232"/>
      <c r="O191" s="232"/>
    </row>
    <row r="192" spans="1:15" outlineLevel="1" x14ac:dyDescent="0.2">
      <c r="A192" s="203">
        <f t="shared" si="2"/>
        <v>186</v>
      </c>
      <c r="B192" s="231" t="s">
        <v>725</v>
      </c>
      <c r="C192" s="220" t="s">
        <v>849</v>
      </c>
      <c r="D192" s="220" t="s">
        <v>47</v>
      </c>
      <c r="E192" s="201" t="s">
        <v>726</v>
      </c>
      <c r="F192" s="222" t="s">
        <v>727</v>
      </c>
      <c r="G192" s="222" t="s">
        <v>686</v>
      </c>
      <c r="H192" s="233"/>
      <c r="I192" s="233"/>
      <c r="J192" s="233"/>
      <c r="K192" s="201"/>
      <c r="L192" s="201" t="s">
        <v>722</v>
      </c>
      <c r="M192" s="201"/>
      <c r="N192" s="232" t="s">
        <v>728</v>
      </c>
      <c r="O192" s="232" t="s">
        <v>729</v>
      </c>
    </row>
    <row r="193" spans="1:15" outlineLevel="1" x14ac:dyDescent="0.2">
      <c r="A193" s="203">
        <f t="shared" si="2"/>
        <v>187</v>
      </c>
      <c r="B193" s="231" t="s">
        <v>719</v>
      </c>
      <c r="C193" s="220" t="s">
        <v>849</v>
      </c>
      <c r="D193" s="221" t="s">
        <v>47</v>
      </c>
      <c r="E193" s="201" t="s">
        <v>796</v>
      </c>
      <c r="F193" s="222"/>
      <c r="G193" s="222" t="s">
        <v>686</v>
      </c>
      <c r="H193" s="203"/>
      <c r="I193" s="203"/>
      <c r="J193" s="203"/>
      <c r="K193" s="202"/>
      <c r="L193" s="202" t="s">
        <v>722</v>
      </c>
      <c r="M193" s="202"/>
      <c r="N193" s="222" t="s">
        <v>723</v>
      </c>
      <c r="O193" s="232" t="s">
        <v>724</v>
      </c>
    </row>
    <row r="194" spans="1:15" outlineLevel="1" x14ac:dyDescent="0.2">
      <c r="A194" s="203">
        <f t="shared" si="2"/>
        <v>188</v>
      </c>
      <c r="B194" s="219" t="s">
        <v>702</v>
      </c>
      <c r="C194" s="220" t="s">
        <v>849</v>
      </c>
      <c r="D194" s="221" t="s">
        <v>47</v>
      </c>
      <c r="E194" s="201" t="s">
        <v>797</v>
      </c>
      <c r="F194" s="202"/>
      <c r="G194" s="222"/>
      <c r="H194" s="203" t="s">
        <v>777</v>
      </c>
      <c r="I194" s="203"/>
      <c r="J194" s="203"/>
      <c r="K194" s="202"/>
      <c r="L194" s="202"/>
      <c r="M194" s="202"/>
      <c r="N194" s="222"/>
      <c r="O194" s="222"/>
    </row>
    <row r="195" spans="1:15" outlineLevel="1" x14ac:dyDescent="0.2">
      <c r="A195" s="203">
        <f t="shared" si="2"/>
        <v>189</v>
      </c>
      <c r="B195" s="231" t="s">
        <v>679</v>
      </c>
      <c r="C195" s="220" t="s">
        <v>849</v>
      </c>
      <c r="D195" s="220" t="s">
        <v>47</v>
      </c>
      <c r="E195" s="202" t="s">
        <v>798</v>
      </c>
      <c r="F195" s="222" t="s">
        <v>799</v>
      </c>
      <c r="G195" s="222" t="s">
        <v>686</v>
      </c>
      <c r="H195" s="203"/>
      <c r="I195" s="203"/>
      <c r="J195" s="203"/>
      <c r="K195" s="202"/>
      <c r="L195" s="202"/>
      <c r="M195" s="202"/>
      <c r="N195" s="222"/>
      <c r="O195" s="222"/>
    </row>
    <row r="196" spans="1:15" outlineLevel="1" x14ac:dyDescent="0.2">
      <c r="A196" s="203">
        <f t="shared" si="2"/>
        <v>190</v>
      </c>
      <c r="B196" s="219" t="s">
        <v>800</v>
      </c>
      <c r="C196" s="220" t="s">
        <v>849</v>
      </c>
      <c r="D196" s="221" t="s">
        <v>47</v>
      </c>
      <c r="E196" s="202" t="s">
        <v>801</v>
      </c>
      <c r="F196" s="202"/>
      <c r="G196" s="222" t="s">
        <v>686</v>
      </c>
      <c r="H196" s="203"/>
      <c r="I196" s="203"/>
      <c r="J196" s="203"/>
      <c r="K196" s="202" t="s">
        <v>803</v>
      </c>
      <c r="L196" s="202" t="s">
        <v>722</v>
      </c>
      <c r="M196" s="202" t="s">
        <v>804</v>
      </c>
      <c r="N196" s="222"/>
      <c r="O196" s="222" t="s">
        <v>701</v>
      </c>
    </row>
    <row r="197" spans="1:15" outlineLevel="1" x14ac:dyDescent="0.2">
      <c r="A197" s="203">
        <f t="shared" si="2"/>
        <v>191</v>
      </c>
      <c r="B197" s="219" t="s">
        <v>805</v>
      </c>
      <c r="C197" s="220" t="s">
        <v>849</v>
      </c>
      <c r="D197" s="221" t="s">
        <v>47</v>
      </c>
      <c r="E197" s="202" t="s">
        <v>806</v>
      </c>
      <c r="F197" s="202"/>
      <c r="G197" s="222"/>
      <c r="H197" s="203"/>
      <c r="I197" s="203"/>
      <c r="J197" s="203"/>
      <c r="K197" s="202"/>
      <c r="L197" s="202"/>
      <c r="M197" s="202"/>
      <c r="N197" s="222"/>
      <c r="O197" s="222"/>
    </row>
    <row r="198" spans="1:15" outlineLevel="1" x14ac:dyDescent="0.2">
      <c r="A198" s="203">
        <f t="shared" si="2"/>
        <v>192</v>
      </c>
      <c r="B198" s="231" t="s">
        <v>679</v>
      </c>
      <c r="C198" s="220" t="s">
        <v>849</v>
      </c>
      <c r="D198" s="220" t="s">
        <v>706</v>
      </c>
      <c r="E198" s="202" t="s">
        <v>798</v>
      </c>
      <c r="F198" s="222" t="s">
        <v>799</v>
      </c>
      <c r="G198" s="222" t="s">
        <v>837</v>
      </c>
      <c r="H198" s="203"/>
      <c r="I198" s="203"/>
      <c r="J198" s="203"/>
      <c r="K198" s="202"/>
      <c r="L198" s="202"/>
      <c r="M198" s="202"/>
      <c r="N198" s="222"/>
      <c r="O198" s="222"/>
    </row>
    <row r="199" spans="1:15" outlineLevel="1" x14ac:dyDescent="0.2">
      <c r="A199" s="203">
        <f t="shared" si="2"/>
        <v>193</v>
      </c>
      <c r="B199" s="219" t="s">
        <v>800</v>
      </c>
      <c r="C199" s="220" t="s">
        <v>849</v>
      </c>
      <c r="D199" s="221" t="s">
        <v>706</v>
      </c>
      <c r="E199" s="202" t="s">
        <v>801</v>
      </c>
      <c r="F199" s="202"/>
      <c r="G199" s="222" t="s">
        <v>837</v>
      </c>
      <c r="H199" s="203"/>
      <c r="I199" s="203"/>
      <c r="J199" s="203"/>
      <c r="K199" s="202" t="s">
        <v>803</v>
      </c>
      <c r="L199" s="202" t="s">
        <v>722</v>
      </c>
      <c r="M199" s="202" t="s">
        <v>804</v>
      </c>
      <c r="N199" s="222"/>
      <c r="O199" s="222" t="s">
        <v>701</v>
      </c>
    </row>
    <row r="200" spans="1:15" outlineLevel="1" x14ac:dyDescent="0.2">
      <c r="A200" s="203">
        <f t="shared" si="2"/>
        <v>194</v>
      </c>
      <c r="B200" s="219" t="s">
        <v>805</v>
      </c>
      <c r="C200" s="220" t="s">
        <v>849</v>
      </c>
      <c r="D200" s="221" t="s">
        <v>706</v>
      </c>
      <c r="E200" s="202" t="s">
        <v>806</v>
      </c>
      <c r="F200" s="202"/>
      <c r="G200" s="222"/>
      <c r="H200" s="203"/>
      <c r="I200" s="203"/>
      <c r="J200" s="203"/>
      <c r="K200" s="202"/>
      <c r="L200" s="202"/>
      <c r="M200" s="202"/>
      <c r="N200" s="222"/>
      <c r="O200" s="222"/>
    </row>
    <row r="201" spans="1:15" outlineLevel="1" x14ac:dyDescent="0.2">
      <c r="A201" s="203">
        <f t="shared" si="2"/>
        <v>195</v>
      </c>
      <c r="B201" s="231" t="s">
        <v>679</v>
      </c>
      <c r="C201" s="220" t="s">
        <v>849</v>
      </c>
      <c r="D201" s="220" t="s">
        <v>748</v>
      </c>
      <c r="E201" s="230" t="s">
        <v>807</v>
      </c>
      <c r="F201" s="222"/>
      <c r="G201" s="222" t="s">
        <v>808</v>
      </c>
      <c r="H201" s="203" t="s">
        <v>809</v>
      </c>
      <c r="I201" s="203" t="s">
        <v>810</v>
      </c>
      <c r="J201" s="203"/>
      <c r="K201" s="202"/>
      <c r="L201" s="202"/>
      <c r="M201" s="202"/>
      <c r="N201" s="222"/>
      <c r="O201" s="222"/>
    </row>
    <row r="202" spans="1:15" outlineLevel="1" x14ac:dyDescent="0.2">
      <c r="A202" s="203">
        <f t="shared" si="2"/>
        <v>196</v>
      </c>
      <c r="B202" s="219" t="s">
        <v>800</v>
      </c>
      <c r="C202" s="220" t="s">
        <v>849</v>
      </c>
      <c r="D202" s="221" t="s">
        <v>748</v>
      </c>
      <c r="E202" s="201" t="s">
        <v>811</v>
      </c>
      <c r="F202" s="222" t="s">
        <v>812</v>
      </c>
      <c r="G202" s="222" t="s">
        <v>808</v>
      </c>
      <c r="H202" s="203"/>
      <c r="I202" s="203"/>
      <c r="J202" s="203"/>
      <c r="K202" s="202"/>
      <c r="L202" s="202"/>
      <c r="M202" s="202"/>
      <c r="N202" s="222"/>
      <c r="O202" s="222"/>
    </row>
    <row r="203" spans="1:15" outlineLevel="1" x14ac:dyDescent="0.2">
      <c r="A203" s="203">
        <f t="shared" si="2"/>
        <v>197</v>
      </c>
      <c r="B203" s="234" t="s">
        <v>679</v>
      </c>
      <c r="C203" s="220" t="s">
        <v>849</v>
      </c>
      <c r="D203" s="221" t="s">
        <v>752</v>
      </c>
      <c r="E203" s="201" t="s">
        <v>813</v>
      </c>
      <c r="F203" s="222"/>
      <c r="G203" s="222" t="s">
        <v>814</v>
      </c>
      <c r="H203" s="203"/>
      <c r="I203" s="203" t="s">
        <v>815</v>
      </c>
      <c r="J203" s="203"/>
      <c r="K203" s="202"/>
      <c r="L203" s="202"/>
      <c r="M203" s="202"/>
      <c r="N203" s="222"/>
      <c r="O203" s="222"/>
    </row>
    <row r="204" spans="1:15" outlineLevel="1" x14ac:dyDescent="0.2">
      <c r="A204" s="203">
        <f t="shared" si="2"/>
        <v>198</v>
      </c>
      <c r="B204" s="219" t="s">
        <v>800</v>
      </c>
      <c r="C204" s="220" t="s">
        <v>849</v>
      </c>
      <c r="D204" s="221" t="s">
        <v>752</v>
      </c>
      <c r="E204" s="201" t="s">
        <v>801</v>
      </c>
      <c r="F204" s="202"/>
      <c r="G204" s="222" t="s">
        <v>816</v>
      </c>
      <c r="H204" s="203"/>
      <c r="I204" s="203"/>
      <c r="J204" s="203"/>
      <c r="K204" s="202" t="s">
        <v>803</v>
      </c>
      <c r="L204" s="202" t="s">
        <v>722</v>
      </c>
      <c r="M204" s="202" t="s">
        <v>804</v>
      </c>
      <c r="N204" s="222"/>
      <c r="O204" s="222" t="s">
        <v>701</v>
      </c>
    </row>
    <row r="205" spans="1:15" outlineLevel="1" x14ac:dyDescent="0.2">
      <c r="A205" s="203">
        <f t="shared" ref="A205:A268" si="3">ROW(A199)</f>
        <v>199</v>
      </c>
      <c r="B205" s="219" t="s">
        <v>805</v>
      </c>
      <c r="C205" s="220" t="s">
        <v>849</v>
      </c>
      <c r="D205" s="221" t="s">
        <v>752</v>
      </c>
      <c r="E205" s="202" t="s">
        <v>806</v>
      </c>
      <c r="F205" s="202"/>
      <c r="G205" s="222"/>
      <c r="H205" s="203"/>
      <c r="I205" s="203"/>
      <c r="J205" s="203"/>
      <c r="K205" s="202"/>
      <c r="L205" s="202"/>
      <c r="M205" s="202"/>
      <c r="N205" s="222"/>
      <c r="O205" s="222"/>
    </row>
    <row r="206" spans="1:15" outlineLevel="1" x14ac:dyDescent="0.2">
      <c r="A206" s="203">
        <f t="shared" si="3"/>
        <v>200</v>
      </c>
      <c r="B206" s="231" t="s">
        <v>679</v>
      </c>
      <c r="C206" s="220" t="s">
        <v>849</v>
      </c>
      <c r="D206" s="220" t="s">
        <v>758</v>
      </c>
      <c r="E206" s="201" t="s">
        <v>817</v>
      </c>
      <c r="F206" s="232"/>
      <c r="G206" s="222" t="s">
        <v>818</v>
      </c>
      <c r="H206" s="203"/>
      <c r="I206" s="233" t="s">
        <v>819</v>
      </c>
      <c r="J206" s="233"/>
      <c r="K206" s="201"/>
      <c r="L206" s="202"/>
      <c r="M206" s="201"/>
      <c r="N206" s="232"/>
      <c r="O206" s="232"/>
    </row>
    <row r="207" spans="1:15" outlineLevel="1" x14ac:dyDescent="0.2">
      <c r="A207" s="203">
        <f t="shared" si="3"/>
        <v>201</v>
      </c>
      <c r="B207" s="219" t="s">
        <v>800</v>
      </c>
      <c r="C207" s="220" t="s">
        <v>849</v>
      </c>
      <c r="D207" s="221" t="s">
        <v>758</v>
      </c>
      <c r="E207" s="201" t="s">
        <v>801</v>
      </c>
      <c r="F207" s="202"/>
      <c r="G207" s="222" t="s">
        <v>816</v>
      </c>
      <c r="H207" s="203"/>
      <c r="I207" s="203"/>
      <c r="J207" s="203"/>
      <c r="K207" s="202" t="s">
        <v>803</v>
      </c>
      <c r="L207" s="202" t="s">
        <v>722</v>
      </c>
      <c r="M207" s="202" t="s">
        <v>804</v>
      </c>
      <c r="N207" s="222"/>
      <c r="O207" s="222" t="s">
        <v>701</v>
      </c>
    </row>
    <row r="208" spans="1:15" outlineLevel="1" x14ac:dyDescent="0.2">
      <c r="A208" s="203">
        <f t="shared" si="3"/>
        <v>202</v>
      </c>
      <c r="B208" s="219" t="s">
        <v>805</v>
      </c>
      <c r="C208" s="220" t="s">
        <v>849</v>
      </c>
      <c r="D208" s="221" t="s">
        <v>758</v>
      </c>
      <c r="E208" s="202" t="s">
        <v>806</v>
      </c>
      <c r="F208" s="202"/>
      <c r="G208" s="222"/>
      <c r="H208" s="203"/>
      <c r="I208" s="203"/>
      <c r="J208" s="203"/>
      <c r="K208" s="202"/>
      <c r="L208" s="202"/>
      <c r="M208" s="202"/>
      <c r="N208" s="222"/>
      <c r="O208" s="222"/>
    </row>
    <row r="209" spans="1:15" outlineLevel="1" x14ac:dyDescent="0.2">
      <c r="A209" s="203">
        <f t="shared" si="3"/>
        <v>203</v>
      </c>
      <c r="B209" s="231" t="s">
        <v>679</v>
      </c>
      <c r="C209" s="220" t="s">
        <v>849</v>
      </c>
      <c r="D209" s="220" t="s">
        <v>820</v>
      </c>
      <c r="E209" s="201" t="s">
        <v>817</v>
      </c>
      <c r="F209" s="222"/>
      <c r="G209" s="222" t="s">
        <v>821</v>
      </c>
      <c r="H209" s="203"/>
      <c r="I209" s="233" t="s">
        <v>819</v>
      </c>
      <c r="J209" s="233"/>
      <c r="K209" s="201"/>
      <c r="L209" s="202"/>
      <c r="M209" s="201"/>
      <c r="N209" s="232"/>
      <c r="O209" s="232"/>
    </row>
    <row r="210" spans="1:15" outlineLevel="1" x14ac:dyDescent="0.2">
      <c r="A210" s="203">
        <f t="shared" si="3"/>
        <v>204</v>
      </c>
      <c r="B210" s="219" t="s">
        <v>800</v>
      </c>
      <c r="C210" s="220" t="s">
        <v>849</v>
      </c>
      <c r="D210" s="221" t="s">
        <v>820</v>
      </c>
      <c r="E210" s="201" t="s">
        <v>801</v>
      </c>
      <c r="F210" s="202"/>
      <c r="G210" s="222" t="s">
        <v>816</v>
      </c>
      <c r="H210" s="203"/>
      <c r="I210" s="203"/>
      <c r="J210" s="203"/>
      <c r="K210" s="202" t="s">
        <v>803</v>
      </c>
      <c r="L210" s="202" t="s">
        <v>722</v>
      </c>
      <c r="M210" s="202" t="s">
        <v>804</v>
      </c>
      <c r="N210" s="222"/>
      <c r="O210" s="222" t="s">
        <v>701</v>
      </c>
    </row>
    <row r="211" spans="1:15" outlineLevel="1" x14ac:dyDescent="0.2">
      <c r="A211" s="203">
        <f t="shared" si="3"/>
        <v>205</v>
      </c>
      <c r="B211" s="219" t="s">
        <v>805</v>
      </c>
      <c r="C211" s="220" t="s">
        <v>849</v>
      </c>
      <c r="D211" s="221" t="s">
        <v>820</v>
      </c>
      <c r="E211" s="202" t="s">
        <v>806</v>
      </c>
      <c r="F211" s="202"/>
      <c r="G211" s="222"/>
      <c r="H211" s="203"/>
      <c r="I211" s="203"/>
      <c r="J211" s="203"/>
      <c r="K211" s="202"/>
      <c r="L211" s="202"/>
      <c r="M211" s="202"/>
      <c r="N211" s="222"/>
      <c r="O211" s="222"/>
    </row>
    <row r="212" spans="1:15" outlineLevel="1" x14ac:dyDescent="0.2">
      <c r="A212" s="203">
        <f t="shared" si="3"/>
        <v>206</v>
      </c>
      <c r="B212" s="231" t="s">
        <v>679</v>
      </c>
      <c r="C212" s="220" t="s">
        <v>849</v>
      </c>
      <c r="D212" s="220" t="s">
        <v>822</v>
      </c>
      <c r="E212" s="201" t="s">
        <v>817</v>
      </c>
      <c r="F212" s="222"/>
      <c r="G212" s="222" t="s">
        <v>823</v>
      </c>
      <c r="H212" s="203"/>
      <c r="I212" s="233" t="s">
        <v>819</v>
      </c>
      <c r="J212" s="233"/>
      <c r="K212" s="201"/>
      <c r="L212" s="202"/>
      <c r="M212" s="201"/>
      <c r="N212" s="232"/>
      <c r="O212" s="232"/>
    </row>
    <row r="213" spans="1:15" outlineLevel="1" x14ac:dyDescent="0.2">
      <c r="A213" s="203">
        <f t="shared" si="3"/>
        <v>207</v>
      </c>
      <c r="B213" s="219" t="s">
        <v>800</v>
      </c>
      <c r="C213" s="220" t="s">
        <v>849</v>
      </c>
      <c r="D213" s="221" t="s">
        <v>822</v>
      </c>
      <c r="E213" s="201" t="s">
        <v>801</v>
      </c>
      <c r="F213" s="202"/>
      <c r="G213" s="222" t="s">
        <v>816</v>
      </c>
      <c r="H213" s="203"/>
      <c r="I213" s="203"/>
      <c r="J213" s="203"/>
      <c r="K213" s="202" t="s">
        <v>803</v>
      </c>
      <c r="L213" s="202" t="s">
        <v>722</v>
      </c>
      <c r="M213" s="202" t="s">
        <v>804</v>
      </c>
      <c r="N213" s="222"/>
      <c r="O213" s="222" t="s">
        <v>701</v>
      </c>
    </row>
    <row r="214" spans="1:15" outlineLevel="1" x14ac:dyDescent="0.2">
      <c r="A214" s="203">
        <f t="shared" si="3"/>
        <v>208</v>
      </c>
      <c r="B214" s="219" t="s">
        <v>805</v>
      </c>
      <c r="C214" s="220" t="s">
        <v>849</v>
      </c>
      <c r="D214" s="221" t="s">
        <v>822</v>
      </c>
      <c r="E214" s="202" t="s">
        <v>806</v>
      </c>
      <c r="F214" s="202"/>
      <c r="G214" s="222"/>
      <c r="H214" s="203"/>
      <c r="I214" s="203"/>
      <c r="J214" s="203"/>
      <c r="K214" s="202"/>
      <c r="L214" s="202"/>
      <c r="M214" s="202"/>
      <c r="N214" s="222"/>
      <c r="O214" s="222"/>
    </row>
    <row r="215" spans="1:15" outlineLevel="1" x14ac:dyDescent="0.2">
      <c r="A215" s="203">
        <f t="shared" si="3"/>
        <v>209</v>
      </c>
      <c r="B215" s="231" t="s">
        <v>679</v>
      </c>
      <c r="C215" s="220" t="s">
        <v>849</v>
      </c>
      <c r="D215" s="221" t="s">
        <v>824</v>
      </c>
      <c r="E215" s="201" t="s">
        <v>817</v>
      </c>
      <c r="F215" s="222"/>
      <c r="G215" s="222" t="s">
        <v>825</v>
      </c>
      <c r="H215" s="203"/>
      <c r="I215" s="233" t="s">
        <v>819</v>
      </c>
      <c r="J215" s="233"/>
      <c r="K215" s="201"/>
      <c r="L215" s="202"/>
      <c r="M215" s="201"/>
      <c r="N215" s="232"/>
      <c r="O215" s="232"/>
    </row>
    <row r="216" spans="1:15" outlineLevel="1" x14ac:dyDescent="0.2">
      <c r="A216" s="203">
        <f t="shared" si="3"/>
        <v>210</v>
      </c>
      <c r="B216" s="219" t="s">
        <v>800</v>
      </c>
      <c r="C216" s="220" t="s">
        <v>849</v>
      </c>
      <c r="D216" s="221" t="s">
        <v>824</v>
      </c>
      <c r="E216" s="201" t="s">
        <v>801</v>
      </c>
      <c r="F216" s="202"/>
      <c r="G216" s="222" t="s">
        <v>816</v>
      </c>
      <c r="H216" s="203"/>
      <c r="I216" s="203"/>
      <c r="J216" s="203"/>
      <c r="K216" s="202" t="s">
        <v>803</v>
      </c>
      <c r="L216" s="202" t="s">
        <v>722</v>
      </c>
      <c r="M216" s="202" t="s">
        <v>804</v>
      </c>
      <c r="N216" s="222"/>
      <c r="O216" s="222" t="s">
        <v>701</v>
      </c>
    </row>
    <row r="217" spans="1:15" outlineLevel="1" x14ac:dyDescent="0.2">
      <c r="A217" s="203">
        <f t="shared" si="3"/>
        <v>211</v>
      </c>
      <c r="B217" s="219" t="s">
        <v>805</v>
      </c>
      <c r="C217" s="220" t="s">
        <v>849</v>
      </c>
      <c r="D217" s="221" t="s">
        <v>824</v>
      </c>
      <c r="E217" s="202" t="s">
        <v>806</v>
      </c>
      <c r="F217" s="202"/>
      <c r="G217" s="222"/>
      <c r="H217" s="203"/>
      <c r="I217" s="203"/>
      <c r="J217" s="203"/>
      <c r="K217" s="202"/>
      <c r="L217" s="202"/>
      <c r="M217" s="202"/>
      <c r="N217" s="222"/>
      <c r="O217" s="222"/>
    </row>
    <row r="218" spans="1:15" outlineLevel="1" x14ac:dyDescent="0.2">
      <c r="A218" s="203">
        <f t="shared" si="3"/>
        <v>212</v>
      </c>
      <c r="B218" s="231" t="s">
        <v>730</v>
      </c>
      <c r="C218" s="220" t="s">
        <v>849</v>
      </c>
      <c r="D218" s="221" t="s">
        <v>47</v>
      </c>
      <c r="E218" s="201" t="s">
        <v>826</v>
      </c>
      <c r="F218" s="222" t="s">
        <v>827</v>
      </c>
      <c r="G218" s="222" t="s">
        <v>828</v>
      </c>
      <c r="H218" s="203"/>
      <c r="I218" s="203"/>
      <c r="J218" s="203"/>
      <c r="K218" s="202"/>
      <c r="L218" s="202"/>
      <c r="M218" s="202"/>
      <c r="N218" s="222"/>
      <c r="O218" s="222"/>
    </row>
    <row r="219" spans="1:15" outlineLevel="1" x14ac:dyDescent="0.2">
      <c r="A219" s="203">
        <f t="shared" si="3"/>
        <v>213</v>
      </c>
      <c r="B219" s="219" t="s">
        <v>679</v>
      </c>
      <c r="C219" s="220" t="s">
        <v>849</v>
      </c>
      <c r="D219" s="221" t="s">
        <v>849</v>
      </c>
      <c r="E219" s="202" t="s">
        <v>850</v>
      </c>
      <c r="F219" s="202"/>
      <c r="G219" s="222"/>
      <c r="H219" s="203"/>
      <c r="I219" s="203"/>
      <c r="J219" s="203"/>
      <c r="K219" s="202"/>
      <c r="L219" s="202"/>
      <c r="M219" s="202"/>
      <c r="N219" s="222"/>
      <c r="O219" s="222"/>
    </row>
    <row r="220" spans="1:15" outlineLevel="1" x14ac:dyDescent="0.2">
      <c r="A220" s="203">
        <f t="shared" si="3"/>
        <v>214</v>
      </c>
      <c r="B220" s="219" t="s">
        <v>679</v>
      </c>
      <c r="C220" s="220" t="s">
        <v>849</v>
      </c>
      <c r="D220" s="221" t="s">
        <v>851</v>
      </c>
      <c r="E220" s="202" t="s">
        <v>850</v>
      </c>
      <c r="F220" s="202"/>
      <c r="G220" s="222"/>
      <c r="H220" s="203"/>
      <c r="I220" s="203"/>
      <c r="J220" s="203"/>
      <c r="K220" s="202"/>
      <c r="L220" s="202"/>
      <c r="M220" s="202"/>
      <c r="N220" s="222"/>
      <c r="O220" s="222"/>
    </row>
    <row r="221" spans="1:15" outlineLevel="1" x14ac:dyDescent="0.2">
      <c r="A221" s="203">
        <f t="shared" si="3"/>
        <v>215</v>
      </c>
      <c r="B221" s="219" t="s">
        <v>679</v>
      </c>
      <c r="C221" s="220" t="s">
        <v>849</v>
      </c>
      <c r="D221" s="221" t="s">
        <v>852</v>
      </c>
      <c r="E221" s="202" t="s">
        <v>850</v>
      </c>
      <c r="F221" s="202"/>
      <c r="G221" s="222"/>
      <c r="H221" s="203"/>
      <c r="I221" s="203"/>
      <c r="J221" s="203"/>
      <c r="K221" s="202"/>
      <c r="L221" s="202"/>
      <c r="M221" s="202"/>
      <c r="N221" s="222"/>
      <c r="O221" s="222"/>
    </row>
    <row r="222" spans="1:15" outlineLevel="1" x14ac:dyDescent="0.2">
      <c r="A222" s="203">
        <f t="shared" si="3"/>
        <v>216</v>
      </c>
      <c r="B222" s="219" t="s">
        <v>679</v>
      </c>
      <c r="C222" s="220" t="s">
        <v>849</v>
      </c>
      <c r="D222" s="221" t="s">
        <v>853</v>
      </c>
      <c r="E222" s="202" t="s">
        <v>850</v>
      </c>
      <c r="F222" s="202"/>
      <c r="G222" s="222"/>
      <c r="H222" s="203"/>
      <c r="I222" s="203"/>
      <c r="J222" s="203"/>
      <c r="K222" s="202"/>
      <c r="L222" s="202"/>
      <c r="M222" s="202"/>
      <c r="N222" s="222"/>
      <c r="O222" s="222"/>
    </row>
    <row r="223" spans="1:15" outlineLevel="1" x14ac:dyDescent="0.2">
      <c r="A223" s="203">
        <f t="shared" si="3"/>
        <v>217</v>
      </c>
      <c r="B223" s="219" t="s">
        <v>713</v>
      </c>
      <c r="C223" s="220" t="s">
        <v>849</v>
      </c>
      <c r="D223" s="221" t="s">
        <v>47</v>
      </c>
      <c r="E223" s="201" t="s">
        <v>829</v>
      </c>
      <c r="F223" s="202"/>
      <c r="G223" s="222" t="s">
        <v>712</v>
      </c>
      <c r="H223" s="203"/>
      <c r="I223" s="203"/>
      <c r="J223" s="203"/>
      <c r="K223" s="202"/>
      <c r="L223" s="243"/>
      <c r="M223" s="202"/>
      <c r="N223" s="222"/>
      <c r="O223" s="222"/>
    </row>
    <row r="224" spans="1:15" outlineLevel="1" x14ac:dyDescent="0.2">
      <c r="A224" s="203">
        <f t="shared" si="3"/>
        <v>218</v>
      </c>
      <c r="B224" s="219" t="s">
        <v>715</v>
      </c>
      <c r="C224" s="220" t="s">
        <v>849</v>
      </c>
      <c r="D224" s="221" t="s">
        <v>47</v>
      </c>
      <c r="E224" s="201" t="s">
        <v>716</v>
      </c>
      <c r="F224" s="232" t="s">
        <v>717</v>
      </c>
      <c r="G224" s="222" t="s">
        <v>712</v>
      </c>
      <c r="H224" s="203"/>
      <c r="I224" s="203"/>
      <c r="J224" s="203"/>
      <c r="K224" s="202" t="s">
        <v>830</v>
      </c>
      <c r="L224" s="243" t="s">
        <v>831</v>
      </c>
      <c r="M224" s="202" t="s">
        <v>832</v>
      </c>
      <c r="N224" s="222"/>
      <c r="O224" s="232" t="s">
        <v>701</v>
      </c>
    </row>
    <row r="225" spans="1:15" outlineLevel="1" x14ac:dyDescent="0.2">
      <c r="A225" s="203">
        <f t="shared" si="3"/>
        <v>219</v>
      </c>
      <c r="B225" s="219" t="s">
        <v>833</v>
      </c>
      <c r="C225" s="220" t="s">
        <v>849</v>
      </c>
      <c r="D225" s="221" t="s">
        <v>47</v>
      </c>
      <c r="E225" s="201" t="s">
        <v>834</v>
      </c>
      <c r="F225" s="202"/>
      <c r="G225" s="222" t="s">
        <v>712</v>
      </c>
      <c r="H225" s="203"/>
      <c r="I225" s="203"/>
      <c r="J225" s="203"/>
      <c r="K225" s="202"/>
      <c r="L225" s="202"/>
      <c r="M225" s="202"/>
      <c r="N225" s="222"/>
      <c r="O225" s="222" t="s">
        <v>785</v>
      </c>
    </row>
    <row r="226" spans="1:15" outlineLevel="1" x14ac:dyDescent="0.2">
      <c r="A226" s="203">
        <f t="shared" si="3"/>
        <v>220</v>
      </c>
      <c r="B226" s="241" t="s">
        <v>683</v>
      </c>
      <c r="C226" s="224" t="s">
        <v>851</v>
      </c>
      <c r="D226" s="224"/>
      <c r="E226" s="225" t="s">
        <v>762</v>
      </c>
      <c r="F226" s="226" t="s">
        <v>763</v>
      </c>
      <c r="G226" s="226" t="s">
        <v>686</v>
      </c>
      <c r="H226" s="227" t="s">
        <v>687</v>
      </c>
      <c r="I226" s="227" t="s">
        <v>764</v>
      </c>
      <c r="J226" s="227"/>
      <c r="K226" s="229"/>
      <c r="L226" s="229"/>
      <c r="M226" s="229"/>
      <c r="N226" s="226"/>
      <c r="O226" s="226"/>
    </row>
    <row r="227" spans="1:15" outlineLevel="1" x14ac:dyDescent="0.2">
      <c r="A227" s="203">
        <f t="shared" si="3"/>
        <v>221</v>
      </c>
      <c r="B227" s="219" t="s">
        <v>702</v>
      </c>
      <c r="C227" s="220" t="s">
        <v>851</v>
      </c>
      <c r="D227" s="221" t="s">
        <v>92</v>
      </c>
      <c r="E227" s="201" t="s">
        <v>765</v>
      </c>
      <c r="F227" s="202" t="s">
        <v>766</v>
      </c>
      <c r="G227" s="222" t="s">
        <v>686</v>
      </c>
      <c r="H227" s="222" t="s">
        <v>767</v>
      </c>
      <c r="I227" s="203"/>
      <c r="J227" s="203"/>
      <c r="K227" s="202"/>
      <c r="L227" s="202"/>
      <c r="M227" s="202"/>
      <c r="N227" s="222"/>
      <c r="O227" s="222"/>
    </row>
    <row r="228" spans="1:15" outlineLevel="1" x14ac:dyDescent="0.2">
      <c r="A228" s="203">
        <f t="shared" si="3"/>
        <v>222</v>
      </c>
      <c r="B228" s="219" t="s">
        <v>858</v>
      </c>
      <c r="C228" s="220" t="s">
        <v>851</v>
      </c>
      <c r="D228" s="221"/>
      <c r="E228" s="201" t="s">
        <v>859</v>
      </c>
      <c r="F228" s="202" t="s">
        <v>860</v>
      </c>
      <c r="G228" s="222"/>
      <c r="H228" s="203"/>
      <c r="I228" s="203"/>
      <c r="J228" s="203"/>
      <c r="K228" s="202"/>
      <c r="L228" s="202"/>
      <c r="M228" s="202"/>
      <c r="N228" s="222"/>
      <c r="O228" s="222"/>
    </row>
    <row r="229" spans="1:15" outlineLevel="1" x14ac:dyDescent="0.2">
      <c r="A229" s="203">
        <f t="shared" si="3"/>
        <v>223</v>
      </c>
      <c r="B229" s="241" t="s">
        <v>683</v>
      </c>
      <c r="C229" s="224" t="s">
        <v>852</v>
      </c>
      <c r="D229" s="224"/>
      <c r="E229" s="225" t="s">
        <v>861</v>
      </c>
      <c r="F229" s="226" t="s">
        <v>862</v>
      </c>
      <c r="G229" s="226" t="s">
        <v>837</v>
      </c>
      <c r="H229" s="227"/>
      <c r="I229" s="227"/>
      <c r="J229" s="227"/>
      <c r="K229" s="229"/>
      <c r="L229" s="229"/>
      <c r="M229" s="229"/>
      <c r="N229" s="226"/>
      <c r="O229" s="226"/>
    </row>
    <row r="230" spans="1:15" outlineLevel="1" x14ac:dyDescent="0.2">
      <c r="A230" s="203">
        <f t="shared" si="3"/>
        <v>224</v>
      </c>
      <c r="B230" s="219" t="s">
        <v>863</v>
      </c>
      <c r="C230" s="220" t="s">
        <v>852</v>
      </c>
      <c r="D230" s="221" t="s">
        <v>47</v>
      </c>
      <c r="E230" s="201" t="s">
        <v>864</v>
      </c>
      <c r="F230" s="202" t="s">
        <v>865</v>
      </c>
      <c r="G230" s="222" t="s">
        <v>837</v>
      </c>
      <c r="H230" s="203"/>
      <c r="I230" s="203"/>
      <c r="J230" s="203"/>
      <c r="K230" s="202"/>
      <c r="L230" s="202"/>
      <c r="M230" s="202"/>
      <c r="N230" s="222"/>
      <c r="O230" s="222"/>
    </row>
    <row r="231" spans="1:15" outlineLevel="1" x14ac:dyDescent="0.2">
      <c r="A231" s="203">
        <f t="shared" si="3"/>
        <v>225</v>
      </c>
      <c r="B231" s="234" t="s">
        <v>866</v>
      </c>
      <c r="C231" s="221" t="s">
        <v>852</v>
      </c>
      <c r="D231" s="221" t="s">
        <v>47</v>
      </c>
      <c r="E231" s="201" t="s">
        <v>867</v>
      </c>
      <c r="F231" s="222"/>
      <c r="G231" s="222" t="s">
        <v>837</v>
      </c>
      <c r="H231" s="203"/>
      <c r="I231" s="203" t="s">
        <v>868</v>
      </c>
      <c r="J231" s="203"/>
      <c r="K231" s="202" t="s">
        <v>869</v>
      </c>
      <c r="L231" s="202" t="s">
        <v>831</v>
      </c>
      <c r="M231" s="202" t="s">
        <v>870</v>
      </c>
      <c r="N231" s="222"/>
      <c r="O231" s="232" t="s">
        <v>701</v>
      </c>
    </row>
    <row r="232" spans="1:15" outlineLevel="1" x14ac:dyDescent="0.2">
      <c r="A232" s="203">
        <f t="shared" si="3"/>
        <v>226</v>
      </c>
      <c r="B232" s="234" t="s">
        <v>833</v>
      </c>
      <c r="C232" s="221" t="s">
        <v>852</v>
      </c>
      <c r="D232" s="221" t="s">
        <v>47</v>
      </c>
      <c r="E232" s="202" t="s">
        <v>871</v>
      </c>
      <c r="F232" s="222"/>
      <c r="G232" s="222" t="s">
        <v>837</v>
      </c>
      <c r="H232" s="203"/>
      <c r="I232" s="203"/>
      <c r="J232" s="203"/>
      <c r="K232" s="202"/>
      <c r="L232" s="202"/>
      <c r="M232" s="202"/>
      <c r="N232" s="222"/>
      <c r="O232" s="222" t="s">
        <v>785</v>
      </c>
    </row>
    <row r="233" spans="1:15" outlineLevel="1" x14ac:dyDescent="0.2">
      <c r="A233" s="203">
        <f t="shared" si="3"/>
        <v>227</v>
      </c>
      <c r="B233" s="244" t="s">
        <v>710</v>
      </c>
      <c r="C233" s="245" t="s">
        <v>852</v>
      </c>
      <c r="D233" s="245" t="s">
        <v>47</v>
      </c>
      <c r="E233" s="246" t="s">
        <v>711</v>
      </c>
      <c r="F233" s="246" t="s">
        <v>872</v>
      </c>
      <c r="G233" s="247" t="s">
        <v>712</v>
      </c>
      <c r="H233" s="248"/>
      <c r="I233" s="248"/>
      <c r="J233" s="248"/>
      <c r="K233" s="246"/>
      <c r="L233" s="246"/>
      <c r="M233" s="246"/>
      <c r="N233" s="247"/>
      <c r="O233" s="247"/>
    </row>
    <row r="234" spans="1:15" outlineLevel="1" x14ac:dyDescent="0.2">
      <c r="A234" s="203">
        <f t="shared" si="3"/>
        <v>228</v>
      </c>
      <c r="B234" s="249" t="s">
        <v>713</v>
      </c>
      <c r="C234" s="245" t="s">
        <v>852</v>
      </c>
      <c r="D234" s="245" t="s">
        <v>47</v>
      </c>
      <c r="E234" s="246" t="s">
        <v>714</v>
      </c>
      <c r="F234" s="246" t="s">
        <v>872</v>
      </c>
      <c r="G234" s="247" t="s">
        <v>712</v>
      </c>
      <c r="H234" s="248"/>
      <c r="I234" s="248"/>
      <c r="J234" s="248"/>
      <c r="K234" s="246"/>
      <c r="L234" s="246"/>
      <c r="M234" s="246"/>
      <c r="N234" s="247"/>
      <c r="O234" s="247"/>
    </row>
    <row r="235" spans="1:15" outlineLevel="1" x14ac:dyDescent="0.2">
      <c r="A235" s="203">
        <f t="shared" si="3"/>
        <v>229</v>
      </c>
      <c r="B235" s="249" t="s">
        <v>715</v>
      </c>
      <c r="C235" s="245" t="s">
        <v>852</v>
      </c>
      <c r="D235" s="245" t="s">
        <v>47</v>
      </c>
      <c r="E235" s="246" t="s">
        <v>716</v>
      </c>
      <c r="F235" s="246" t="s">
        <v>872</v>
      </c>
      <c r="G235" s="247" t="s">
        <v>712</v>
      </c>
      <c r="H235" s="248"/>
      <c r="I235" s="248"/>
      <c r="J235" s="248"/>
      <c r="K235" s="246" t="s">
        <v>698</v>
      </c>
      <c r="L235" s="246" t="s">
        <v>873</v>
      </c>
      <c r="M235" s="246"/>
      <c r="N235" s="247"/>
      <c r="O235" s="247" t="s">
        <v>701</v>
      </c>
    </row>
    <row r="236" spans="1:15" outlineLevel="1" x14ac:dyDescent="0.2">
      <c r="A236" s="203">
        <f t="shared" si="3"/>
        <v>230</v>
      </c>
      <c r="B236" s="231" t="s">
        <v>725</v>
      </c>
      <c r="C236" s="220" t="s">
        <v>852</v>
      </c>
      <c r="D236" s="220" t="s">
        <v>47</v>
      </c>
      <c r="E236" s="201" t="s">
        <v>726</v>
      </c>
      <c r="F236" s="222" t="s">
        <v>727</v>
      </c>
      <c r="G236" s="222" t="s">
        <v>837</v>
      </c>
      <c r="H236" s="203"/>
      <c r="I236" s="203"/>
      <c r="J236" s="203"/>
      <c r="K236" s="202"/>
      <c r="L236" s="201" t="s">
        <v>722</v>
      </c>
      <c r="M236" s="202"/>
      <c r="N236" s="232" t="s">
        <v>728</v>
      </c>
      <c r="O236" s="232" t="s">
        <v>729</v>
      </c>
    </row>
    <row r="237" spans="1:15" outlineLevel="1" x14ac:dyDescent="0.2">
      <c r="A237" s="203">
        <f t="shared" si="3"/>
        <v>231</v>
      </c>
      <c r="B237" s="231" t="s">
        <v>719</v>
      </c>
      <c r="C237" s="220" t="s">
        <v>852</v>
      </c>
      <c r="D237" s="221" t="s">
        <v>47</v>
      </c>
      <c r="E237" s="201" t="s">
        <v>720</v>
      </c>
      <c r="F237" s="222" t="s">
        <v>721</v>
      </c>
      <c r="G237" s="222" t="s">
        <v>837</v>
      </c>
      <c r="H237" s="203"/>
      <c r="I237" s="203"/>
      <c r="J237" s="203"/>
      <c r="K237" s="202"/>
      <c r="L237" s="202" t="s">
        <v>722</v>
      </c>
      <c r="M237" s="202"/>
      <c r="N237" s="222" t="s">
        <v>723</v>
      </c>
      <c r="O237" s="232" t="s">
        <v>724</v>
      </c>
    </row>
    <row r="238" spans="1:15" outlineLevel="1" x14ac:dyDescent="0.2">
      <c r="A238" s="203">
        <f t="shared" si="3"/>
        <v>232</v>
      </c>
      <c r="B238" s="231" t="s">
        <v>689</v>
      </c>
      <c r="C238" s="221" t="s">
        <v>852</v>
      </c>
      <c r="D238" s="221" t="s">
        <v>47</v>
      </c>
      <c r="E238" s="230" t="s">
        <v>835</v>
      </c>
      <c r="F238" s="222" t="s">
        <v>874</v>
      </c>
      <c r="G238" s="222" t="s">
        <v>837</v>
      </c>
      <c r="H238" s="203"/>
      <c r="I238" s="203"/>
      <c r="J238" s="203"/>
      <c r="K238" s="202"/>
      <c r="L238" s="202"/>
      <c r="M238" s="202"/>
      <c r="N238" s="222"/>
      <c r="O238" s="222"/>
    </row>
    <row r="239" spans="1:15" outlineLevel="1" x14ac:dyDescent="0.2">
      <c r="A239" s="203">
        <f t="shared" si="3"/>
        <v>233</v>
      </c>
      <c r="B239" s="231" t="s">
        <v>838</v>
      </c>
      <c r="C239" s="221" t="s">
        <v>852</v>
      </c>
      <c r="D239" s="221" t="s">
        <v>47</v>
      </c>
      <c r="E239" s="201" t="s">
        <v>840</v>
      </c>
      <c r="F239" s="222"/>
      <c r="G239" s="222" t="s">
        <v>816</v>
      </c>
      <c r="H239" s="203"/>
      <c r="I239" s="203" t="s">
        <v>841</v>
      </c>
      <c r="J239" s="203"/>
      <c r="K239" s="202"/>
      <c r="L239" s="202"/>
      <c r="M239" s="202"/>
      <c r="N239" s="222" t="s">
        <v>842</v>
      </c>
      <c r="O239" s="222"/>
    </row>
    <row r="240" spans="1:15" outlineLevel="1" x14ac:dyDescent="0.2">
      <c r="A240" s="203">
        <f t="shared" si="3"/>
        <v>234</v>
      </c>
      <c r="B240" s="231" t="s">
        <v>843</v>
      </c>
      <c r="C240" s="221" t="s">
        <v>852</v>
      </c>
      <c r="D240" s="221" t="s">
        <v>47</v>
      </c>
      <c r="E240" s="201" t="s">
        <v>844</v>
      </c>
      <c r="F240" s="222" t="s">
        <v>845</v>
      </c>
      <c r="G240" s="222" t="s">
        <v>816</v>
      </c>
      <c r="H240" s="203"/>
      <c r="I240" s="203"/>
      <c r="J240" s="203"/>
      <c r="K240" s="202" t="s">
        <v>803</v>
      </c>
      <c r="L240" s="202" t="s">
        <v>722</v>
      </c>
      <c r="M240" s="202" t="s">
        <v>804</v>
      </c>
      <c r="N240" s="222"/>
      <c r="O240" s="222" t="s">
        <v>701</v>
      </c>
    </row>
    <row r="241" spans="1:15" outlineLevel="1" x14ac:dyDescent="0.2">
      <c r="A241" s="203">
        <f t="shared" si="3"/>
        <v>235</v>
      </c>
      <c r="B241" s="219" t="s">
        <v>679</v>
      </c>
      <c r="C241" s="220" t="s">
        <v>852</v>
      </c>
      <c r="D241" s="221" t="s">
        <v>820</v>
      </c>
      <c r="E241" s="201" t="s">
        <v>875</v>
      </c>
      <c r="F241" s="202"/>
      <c r="G241" s="222" t="s">
        <v>816</v>
      </c>
      <c r="H241" s="203"/>
      <c r="I241" s="203" t="s">
        <v>841</v>
      </c>
      <c r="J241" s="203"/>
      <c r="K241" s="202"/>
      <c r="L241" s="202"/>
      <c r="M241" s="202"/>
      <c r="N241" s="222"/>
      <c r="O241" s="222"/>
    </row>
    <row r="242" spans="1:15" outlineLevel="1" x14ac:dyDescent="0.2">
      <c r="A242" s="203">
        <f t="shared" si="3"/>
        <v>236</v>
      </c>
      <c r="B242" s="219" t="s">
        <v>679</v>
      </c>
      <c r="C242" s="220" t="s">
        <v>852</v>
      </c>
      <c r="D242" s="221" t="s">
        <v>822</v>
      </c>
      <c r="E242" s="201" t="s">
        <v>848</v>
      </c>
      <c r="F242" s="202"/>
      <c r="G242" s="222" t="s">
        <v>816</v>
      </c>
      <c r="H242" s="203"/>
      <c r="I242" s="203" t="s">
        <v>841</v>
      </c>
      <c r="J242" s="203"/>
      <c r="K242" s="202"/>
      <c r="L242" s="202"/>
      <c r="M242" s="202"/>
      <c r="N242" s="222"/>
      <c r="O242" s="222"/>
    </row>
    <row r="243" spans="1:15" outlineLevel="1" x14ac:dyDescent="0.2">
      <c r="A243" s="203">
        <f t="shared" si="3"/>
        <v>237</v>
      </c>
      <c r="B243" s="219" t="s">
        <v>679</v>
      </c>
      <c r="C243" s="220" t="s">
        <v>852</v>
      </c>
      <c r="D243" s="221" t="s">
        <v>47</v>
      </c>
      <c r="E243" s="201" t="s">
        <v>813</v>
      </c>
      <c r="F243" s="202"/>
      <c r="G243" s="222" t="s">
        <v>814</v>
      </c>
      <c r="H243" s="203"/>
      <c r="I243" s="203" t="s">
        <v>815</v>
      </c>
      <c r="J243" s="203"/>
      <c r="K243" s="202"/>
      <c r="L243" s="202"/>
      <c r="M243" s="202"/>
      <c r="N243" s="222"/>
      <c r="O243" s="222"/>
    </row>
    <row r="244" spans="1:15" outlineLevel="1" x14ac:dyDescent="0.2">
      <c r="A244" s="203">
        <f t="shared" si="3"/>
        <v>238</v>
      </c>
      <c r="B244" s="219" t="s">
        <v>800</v>
      </c>
      <c r="C244" s="220" t="s">
        <v>852</v>
      </c>
      <c r="D244" s="221" t="s">
        <v>47</v>
      </c>
      <c r="E244" s="201" t="s">
        <v>801</v>
      </c>
      <c r="F244" s="202"/>
      <c r="G244" s="222" t="s">
        <v>814</v>
      </c>
      <c r="H244" s="203"/>
      <c r="I244" s="203"/>
      <c r="J244" s="203"/>
      <c r="K244" s="202" t="s">
        <v>803</v>
      </c>
      <c r="L244" s="202" t="s">
        <v>722</v>
      </c>
      <c r="M244" s="202" t="s">
        <v>804</v>
      </c>
      <c r="N244" s="222"/>
      <c r="O244" s="222" t="s">
        <v>701</v>
      </c>
    </row>
    <row r="245" spans="1:15" outlineLevel="1" x14ac:dyDescent="0.2">
      <c r="A245" s="203">
        <f t="shared" si="3"/>
        <v>239</v>
      </c>
      <c r="B245" s="219" t="s">
        <v>805</v>
      </c>
      <c r="C245" s="220" t="s">
        <v>852</v>
      </c>
      <c r="D245" s="221" t="s">
        <v>47</v>
      </c>
      <c r="E245" s="202" t="s">
        <v>806</v>
      </c>
      <c r="F245" s="202"/>
      <c r="G245" s="222"/>
      <c r="H245" s="203"/>
      <c r="I245" s="203"/>
      <c r="J245" s="203"/>
      <c r="K245" s="202"/>
      <c r="L245" s="202"/>
      <c r="M245" s="202"/>
      <c r="N245" s="222"/>
      <c r="O245" s="222"/>
    </row>
    <row r="246" spans="1:15" outlineLevel="1" x14ac:dyDescent="0.2">
      <c r="A246" s="203">
        <f t="shared" si="3"/>
        <v>240</v>
      </c>
      <c r="B246" s="219" t="s">
        <v>679</v>
      </c>
      <c r="C246" s="220" t="s">
        <v>852</v>
      </c>
      <c r="D246" s="221" t="s">
        <v>706</v>
      </c>
      <c r="E246" s="201" t="s">
        <v>876</v>
      </c>
      <c r="F246" s="202"/>
      <c r="G246" s="222" t="s">
        <v>837</v>
      </c>
      <c r="H246" s="203"/>
      <c r="I246" s="203" t="s">
        <v>877</v>
      </c>
      <c r="J246" s="203"/>
      <c r="K246" s="202"/>
      <c r="L246" s="202"/>
      <c r="M246" s="202"/>
      <c r="N246" s="222"/>
      <c r="O246" s="222"/>
    </row>
    <row r="247" spans="1:15" outlineLevel="1" x14ac:dyDescent="0.2">
      <c r="A247" s="203">
        <f t="shared" si="3"/>
        <v>241</v>
      </c>
      <c r="B247" s="219" t="s">
        <v>679</v>
      </c>
      <c r="C247" s="220" t="s">
        <v>852</v>
      </c>
      <c r="D247" s="221" t="s">
        <v>748</v>
      </c>
      <c r="E247" s="201" t="s">
        <v>798</v>
      </c>
      <c r="F247" s="222" t="s">
        <v>799</v>
      </c>
      <c r="G247" s="222" t="s">
        <v>837</v>
      </c>
      <c r="H247" s="203"/>
      <c r="I247" s="203" t="s">
        <v>877</v>
      </c>
      <c r="J247" s="203"/>
      <c r="K247" s="202"/>
      <c r="L247" s="202"/>
      <c r="M247" s="202"/>
      <c r="N247" s="222"/>
      <c r="O247" s="222"/>
    </row>
    <row r="248" spans="1:15" outlineLevel="1" x14ac:dyDescent="0.2">
      <c r="A248" s="203">
        <f t="shared" si="3"/>
        <v>242</v>
      </c>
      <c r="B248" s="219" t="s">
        <v>800</v>
      </c>
      <c r="C248" s="220" t="s">
        <v>852</v>
      </c>
      <c r="D248" s="221" t="s">
        <v>748</v>
      </c>
      <c r="E248" s="201" t="s">
        <v>801</v>
      </c>
      <c r="F248" s="202" t="s">
        <v>802</v>
      </c>
      <c r="G248" s="222" t="s">
        <v>837</v>
      </c>
      <c r="H248" s="203"/>
      <c r="I248" s="203"/>
      <c r="J248" s="203"/>
      <c r="K248" s="202" t="s">
        <v>803</v>
      </c>
      <c r="L248" s="202" t="s">
        <v>722</v>
      </c>
      <c r="M248" s="202" t="s">
        <v>804</v>
      </c>
      <c r="N248" s="222"/>
      <c r="O248" s="222" t="s">
        <v>701</v>
      </c>
    </row>
    <row r="249" spans="1:15" outlineLevel="1" x14ac:dyDescent="0.2">
      <c r="A249" s="203">
        <f t="shared" si="3"/>
        <v>243</v>
      </c>
      <c r="B249" s="219" t="s">
        <v>805</v>
      </c>
      <c r="C249" s="220" t="s">
        <v>852</v>
      </c>
      <c r="D249" s="221" t="s">
        <v>748</v>
      </c>
      <c r="E249" s="202" t="s">
        <v>806</v>
      </c>
      <c r="F249" s="202"/>
      <c r="G249" s="222"/>
      <c r="H249" s="203"/>
      <c r="I249" s="203"/>
      <c r="J249" s="203"/>
      <c r="K249" s="202"/>
      <c r="L249" s="202"/>
      <c r="M249" s="202"/>
      <c r="N249" s="222"/>
      <c r="O249" s="222"/>
    </row>
    <row r="250" spans="1:15" outlineLevel="1" x14ac:dyDescent="0.2">
      <c r="A250" s="203">
        <f t="shared" si="3"/>
        <v>244</v>
      </c>
      <c r="B250" s="219" t="s">
        <v>679</v>
      </c>
      <c r="C250" s="220" t="s">
        <v>852</v>
      </c>
      <c r="D250" s="221" t="s">
        <v>752</v>
      </c>
      <c r="E250" s="201" t="s">
        <v>798</v>
      </c>
      <c r="F250" s="222" t="s">
        <v>799</v>
      </c>
      <c r="G250" s="222" t="s">
        <v>837</v>
      </c>
      <c r="H250" s="203"/>
      <c r="I250" s="203" t="s">
        <v>877</v>
      </c>
      <c r="J250" s="203"/>
      <c r="K250" s="202"/>
      <c r="L250" s="202"/>
      <c r="M250" s="202"/>
      <c r="N250" s="222"/>
      <c r="O250" s="222"/>
    </row>
    <row r="251" spans="1:15" outlineLevel="1" x14ac:dyDescent="0.2">
      <c r="A251" s="203">
        <f t="shared" si="3"/>
        <v>245</v>
      </c>
      <c r="B251" s="219" t="s">
        <v>800</v>
      </c>
      <c r="C251" s="220" t="s">
        <v>852</v>
      </c>
      <c r="D251" s="221" t="s">
        <v>752</v>
      </c>
      <c r="E251" s="201" t="s">
        <v>801</v>
      </c>
      <c r="F251" s="202" t="s">
        <v>802</v>
      </c>
      <c r="G251" s="222" t="s">
        <v>837</v>
      </c>
      <c r="H251" s="203"/>
      <c r="I251" s="203"/>
      <c r="J251" s="203"/>
      <c r="K251" s="202" t="s">
        <v>803</v>
      </c>
      <c r="L251" s="202" t="s">
        <v>722</v>
      </c>
      <c r="M251" s="202" t="s">
        <v>804</v>
      </c>
      <c r="N251" s="222"/>
      <c r="O251" s="222" t="s">
        <v>701</v>
      </c>
    </row>
    <row r="252" spans="1:15" outlineLevel="1" x14ac:dyDescent="0.2">
      <c r="A252" s="203">
        <f t="shared" si="3"/>
        <v>246</v>
      </c>
      <c r="B252" s="219" t="s">
        <v>805</v>
      </c>
      <c r="C252" s="220" t="s">
        <v>852</v>
      </c>
      <c r="D252" s="221" t="s">
        <v>752</v>
      </c>
      <c r="E252" s="202" t="s">
        <v>806</v>
      </c>
      <c r="F252" s="202"/>
      <c r="G252" s="222"/>
      <c r="H252" s="203"/>
      <c r="I252" s="203"/>
      <c r="J252" s="203"/>
      <c r="K252" s="202"/>
      <c r="L252" s="202"/>
      <c r="M252" s="202"/>
      <c r="N252" s="222"/>
      <c r="O252" s="222"/>
    </row>
    <row r="253" spans="1:15" outlineLevel="1" x14ac:dyDescent="0.2">
      <c r="A253" s="203">
        <f t="shared" si="3"/>
        <v>247</v>
      </c>
      <c r="B253" s="219" t="s">
        <v>679</v>
      </c>
      <c r="C253" s="220" t="s">
        <v>852</v>
      </c>
      <c r="D253" s="221" t="s">
        <v>758</v>
      </c>
      <c r="E253" s="201" t="s">
        <v>798</v>
      </c>
      <c r="F253" s="222" t="s">
        <v>799</v>
      </c>
      <c r="G253" s="222" t="s">
        <v>837</v>
      </c>
      <c r="H253" s="203"/>
      <c r="I253" s="203" t="s">
        <v>877</v>
      </c>
      <c r="J253" s="203"/>
      <c r="K253" s="202"/>
      <c r="L253" s="202"/>
      <c r="M253" s="202"/>
      <c r="N253" s="222"/>
      <c r="O253" s="222"/>
    </row>
    <row r="254" spans="1:15" outlineLevel="1" x14ac:dyDescent="0.2">
      <c r="A254" s="203">
        <f t="shared" si="3"/>
        <v>248</v>
      </c>
      <c r="B254" s="219" t="s">
        <v>800</v>
      </c>
      <c r="C254" s="220" t="s">
        <v>852</v>
      </c>
      <c r="D254" s="221" t="s">
        <v>758</v>
      </c>
      <c r="E254" s="201" t="s">
        <v>801</v>
      </c>
      <c r="F254" s="202" t="s">
        <v>802</v>
      </c>
      <c r="G254" s="222" t="s">
        <v>837</v>
      </c>
      <c r="H254" s="203"/>
      <c r="I254" s="203"/>
      <c r="J254" s="203"/>
      <c r="K254" s="202" t="s">
        <v>803</v>
      </c>
      <c r="L254" s="202" t="s">
        <v>722</v>
      </c>
      <c r="M254" s="202" t="s">
        <v>804</v>
      </c>
      <c r="N254" s="222"/>
      <c r="O254" s="222" t="s">
        <v>701</v>
      </c>
    </row>
    <row r="255" spans="1:15" outlineLevel="1" x14ac:dyDescent="0.2">
      <c r="A255" s="203">
        <f t="shared" si="3"/>
        <v>249</v>
      </c>
      <c r="B255" s="219" t="s">
        <v>805</v>
      </c>
      <c r="C255" s="220" t="s">
        <v>852</v>
      </c>
      <c r="D255" s="221" t="s">
        <v>758</v>
      </c>
      <c r="E255" s="202" t="s">
        <v>806</v>
      </c>
      <c r="F255" s="202"/>
      <c r="G255" s="222"/>
      <c r="H255" s="203"/>
      <c r="I255" s="203"/>
      <c r="J255" s="203"/>
      <c r="K255" s="202"/>
      <c r="L255" s="202"/>
      <c r="M255" s="202"/>
      <c r="N255" s="222"/>
      <c r="O255" s="222"/>
    </row>
    <row r="256" spans="1:15" outlineLevel="1" x14ac:dyDescent="0.2">
      <c r="A256" s="203">
        <f t="shared" si="3"/>
        <v>250</v>
      </c>
      <c r="B256" s="219" t="s">
        <v>679</v>
      </c>
      <c r="C256" s="220" t="s">
        <v>852</v>
      </c>
      <c r="D256" s="221" t="s">
        <v>849</v>
      </c>
      <c r="E256" s="202" t="s">
        <v>850</v>
      </c>
      <c r="F256" s="202"/>
      <c r="G256" s="222"/>
      <c r="H256" s="203"/>
      <c r="I256" s="203"/>
      <c r="J256" s="203"/>
      <c r="K256" s="202"/>
      <c r="L256" s="202"/>
      <c r="M256" s="202"/>
      <c r="N256" s="222"/>
      <c r="O256" s="222"/>
    </row>
    <row r="257" spans="1:15" outlineLevel="1" x14ac:dyDescent="0.2">
      <c r="A257" s="203">
        <f t="shared" si="3"/>
        <v>251</v>
      </c>
      <c r="B257" s="219" t="s">
        <v>679</v>
      </c>
      <c r="C257" s="220" t="s">
        <v>852</v>
      </c>
      <c r="D257" s="221" t="s">
        <v>851</v>
      </c>
      <c r="E257" s="202" t="s">
        <v>850</v>
      </c>
      <c r="F257" s="202"/>
      <c r="G257" s="222"/>
      <c r="H257" s="203"/>
      <c r="I257" s="203"/>
      <c r="J257" s="203"/>
      <c r="K257" s="202"/>
      <c r="L257" s="202"/>
      <c r="M257" s="202"/>
      <c r="N257" s="222"/>
      <c r="O257" s="222"/>
    </row>
    <row r="258" spans="1:15" outlineLevel="1" x14ac:dyDescent="0.2">
      <c r="A258" s="203">
        <f t="shared" si="3"/>
        <v>252</v>
      </c>
      <c r="B258" s="237" t="s">
        <v>734</v>
      </c>
      <c r="C258" s="250" t="s">
        <v>852</v>
      </c>
      <c r="D258" s="228" t="s">
        <v>47</v>
      </c>
      <c r="E258" s="225" t="s">
        <v>878</v>
      </c>
      <c r="F258" s="226"/>
      <c r="G258" s="226"/>
      <c r="H258" s="227"/>
      <c r="I258" s="227"/>
      <c r="J258" s="227"/>
      <c r="K258" s="229"/>
      <c r="L258" s="229"/>
      <c r="M258" s="229"/>
      <c r="N258" s="226"/>
      <c r="O258" s="226"/>
    </row>
    <row r="259" spans="1:15" outlineLevel="1" x14ac:dyDescent="0.2">
      <c r="A259" s="203">
        <f t="shared" si="3"/>
        <v>253</v>
      </c>
      <c r="B259" s="231" t="s">
        <v>879</v>
      </c>
      <c r="C259" s="251" t="s">
        <v>852</v>
      </c>
      <c r="D259" s="221" t="s">
        <v>47</v>
      </c>
      <c r="E259" s="201" t="s">
        <v>880</v>
      </c>
      <c r="F259" s="222" t="s">
        <v>881</v>
      </c>
      <c r="G259" s="222" t="s">
        <v>882</v>
      </c>
      <c r="H259" s="203"/>
      <c r="I259" s="232" t="s">
        <v>883</v>
      </c>
      <c r="J259" s="201" t="s">
        <v>884</v>
      </c>
      <c r="K259" s="202"/>
      <c r="L259" s="202"/>
      <c r="M259" s="202"/>
      <c r="N259" s="222"/>
      <c r="O259" s="222"/>
    </row>
    <row r="260" spans="1:15" outlineLevel="1" x14ac:dyDescent="0.2">
      <c r="A260" s="203">
        <f t="shared" si="3"/>
        <v>254</v>
      </c>
      <c r="B260" s="231" t="s">
        <v>885</v>
      </c>
      <c r="C260" s="251" t="s">
        <v>852</v>
      </c>
      <c r="D260" s="221" t="s">
        <v>706</v>
      </c>
      <c r="E260" s="201" t="s">
        <v>886</v>
      </c>
      <c r="F260" s="222" t="s">
        <v>887</v>
      </c>
      <c r="G260" s="222" t="s">
        <v>882</v>
      </c>
      <c r="H260" s="203"/>
      <c r="I260" s="232"/>
      <c r="J260" s="221" t="s">
        <v>888</v>
      </c>
      <c r="K260" s="202"/>
      <c r="L260" s="202" t="s">
        <v>722</v>
      </c>
      <c r="M260" s="202"/>
      <c r="N260" s="222"/>
      <c r="O260" s="222" t="s">
        <v>724</v>
      </c>
    </row>
    <row r="261" spans="1:15" outlineLevel="1" x14ac:dyDescent="0.2">
      <c r="A261" s="203">
        <f t="shared" si="3"/>
        <v>255</v>
      </c>
      <c r="B261" s="231" t="s">
        <v>735</v>
      </c>
      <c r="C261" s="251" t="s">
        <v>852</v>
      </c>
      <c r="D261" s="221" t="s">
        <v>47</v>
      </c>
      <c r="E261" s="201" t="s">
        <v>889</v>
      </c>
      <c r="F261" s="222" t="s">
        <v>890</v>
      </c>
      <c r="G261" s="222" t="s">
        <v>882</v>
      </c>
      <c r="H261" s="203"/>
      <c r="I261" s="232" t="s">
        <v>891</v>
      </c>
      <c r="J261" s="201"/>
      <c r="K261" s="201" t="s">
        <v>892</v>
      </c>
      <c r="L261" s="201" t="s">
        <v>831</v>
      </c>
      <c r="M261" s="201"/>
      <c r="N261" s="222"/>
      <c r="O261" s="232" t="s">
        <v>701</v>
      </c>
    </row>
    <row r="262" spans="1:15" outlineLevel="1" x14ac:dyDescent="0.2">
      <c r="A262" s="203">
        <f t="shared" si="3"/>
        <v>256</v>
      </c>
      <c r="B262" s="231" t="s">
        <v>735</v>
      </c>
      <c r="C262" s="251" t="s">
        <v>852</v>
      </c>
      <c r="D262" s="221" t="s">
        <v>706</v>
      </c>
      <c r="E262" s="201" t="s">
        <v>893</v>
      </c>
      <c r="F262" s="222" t="s">
        <v>890</v>
      </c>
      <c r="G262" s="222" t="s">
        <v>882</v>
      </c>
      <c r="H262" s="203"/>
      <c r="I262" s="232" t="s">
        <v>891</v>
      </c>
      <c r="J262" s="201"/>
      <c r="K262" s="201" t="s">
        <v>894</v>
      </c>
      <c r="L262" s="201" t="s">
        <v>831</v>
      </c>
      <c r="M262" s="201"/>
      <c r="N262" s="222"/>
      <c r="O262" s="232" t="s">
        <v>701</v>
      </c>
    </row>
    <row r="263" spans="1:15" outlineLevel="1" x14ac:dyDescent="0.2">
      <c r="A263" s="203">
        <f t="shared" si="3"/>
        <v>257</v>
      </c>
      <c r="B263" s="231" t="s">
        <v>895</v>
      </c>
      <c r="C263" s="251" t="s">
        <v>852</v>
      </c>
      <c r="D263" s="221" t="s">
        <v>47</v>
      </c>
      <c r="E263" s="232" t="s">
        <v>896</v>
      </c>
      <c r="F263" s="222" t="s">
        <v>890</v>
      </c>
      <c r="G263" s="222" t="s">
        <v>882</v>
      </c>
      <c r="H263" s="203"/>
      <c r="I263" s="203"/>
      <c r="J263" s="201"/>
      <c r="K263" s="201" t="s">
        <v>897</v>
      </c>
      <c r="L263" s="202" t="s">
        <v>722</v>
      </c>
      <c r="M263" s="202"/>
      <c r="N263" s="222"/>
      <c r="O263" s="222" t="s">
        <v>701</v>
      </c>
    </row>
    <row r="264" spans="1:15" outlineLevel="1" x14ac:dyDescent="0.2">
      <c r="A264" s="203">
        <f t="shared" si="3"/>
        <v>258</v>
      </c>
      <c r="B264" s="231" t="s">
        <v>895</v>
      </c>
      <c r="C264" s="251" t="s">
        <v>852</v>
      </c>
      <c r="D264" s="221" t="s">
        <v>706</v>
      </c>
      <c r="E264" s="232" t="s">
        <v>898</v>
      </c>
      <c r="F264" s="222" t="s">
        <v>890</v>
      </c>
      <c r="G264" s="222" t="s">
        <v>882</v>
      </c>
      <c r="H264" s="203"/>
      <c r="I264" s="203"/>
      <c r="J264" s="201"/>
      <c r="K264" s="201" t="s">
        <v>899</v>
      </c>
      <c r="L264" s="202" t="s">
        <v>722</v>
      </c>
      <c r="M264" s="202"/>
      <c r="N264" s="222"/>
      <c r="O264" s="222" t="s">
        <v>701</v>
      </c>
    </row>
    <row r="265" spans="1:15" outlineLevel="1" x14ac:dyDescent="0.2">
      <c r="A265" s="203">
        <f t="shared" si="3"/>
        <v>259</v>
      </c>
      <c r="B265" s="231" t="s">
        <v>895</v>
      </c>
      <c r="C265" s="251" t="s">
        <v>852</v>
      </c>
      <c r="D265" s="221" t="s">
        <v>748</v>
      </c>
      <c r="E265" s="232" t="s">
        <v>900</v>
      </c>
      <c r="F265" s="222" t="s">
        <v>890</v>
      </c>
      <c r="G265" s="222" t="s">
        <v>882</v>
      </c>
      <c r="H265" s="203"/>
      <c r="I265" s="203"/>
      <c r="J265" s="201"/>
      <c r="K265" s="201" t="s">
        <v>899</v>
      </c>
      <c r="L265" s="202" t="s">
        <v>722</v>
      </c>
      <c r="M265" s="202"/>
      <c r="N265" s="222"/>
      <c r="O265" s="222" t="s">
        <v>701</v>
      </c>
    </row>
    <row r="266" spans="1:15" outlineLevel="1" x14ac:dyDescent="0.2">
      <c r="A266" s="203">
        <f t="shared" si="3"/>
        <v>260</v>
      </c>
      <c r="B266" s="231" t="s">
        <v>895</v>
      </c>
      <c r="C266" s="251" t="s">
        <v>852</v>
      </c>
      <c r="D266" s="221" t="s">
        <v>752</v>
      </c>
      <c r="E266" s="232" t="s">
        <v>900</v>
      </c>
      <c r="F266" s="222" t="s">
        <v>890</v>
      </c>
      <c r="G266" s="222" t="s">
        <v>882</v>
      </c>
      <c r="H266" s="203"/>
      <c r="I266" s="203"/>
      <c r="J266" s="201"/>
      <c r="K266" s="201" t="s">
        <v>897</v>
      </c>
      <c r="L266" s="202" t="s">
        <v>722</v>
      </c>
      <c r="M266" s="202"/>
      <c r="N266" s="222"/>
      <c r="O266" s="222" t="s">
        <v>701</v>
      </c>
    </row>
    <row r="267" spans="1:15" outlineLevel="1" x14ac:dyDescent="0.2">
      <c r="A267" s="203">
        <f t="shared" si="3"/>
        <v>261</v>
      </c>
      <c r="B267" s="231" t="s">
        <v>895</v>
      </c>
      <c r="C267" s="251" t="s">
        <v>852</v>
      </c>
      <c r="D267" s="221" t="s">
        <v>758</v>
      </c>
      <c r="E267" s="232" t="s">
        <v>901</v>
      </c>
      <c r="F267" s="222" t="s">
        <v>890</v>
      </c>
      <c r="G267" s="222" t="s">
        <v>882</v>
      </c>
      <c r="H267" s="203"/>
      <c r="I267" s="203"/>
      <c r="J267" s="201"/>
      <c r="K267" s="201" t="s">
        <v>897</v>
      </c>
      <c r="L267" s="202" t="s">
        <v>722</v>
      </c>
      <c r="M267" s="202"/>
      <c r="N267" s="222"/>
      <c r="O267" s="222" t="s">
        <v>701</v>
      </c>
    </row>
    <row r="268" spans="1:15" outlineLevel="1" x14ac:dyDescent="0.2">
      <c r="A268" s="203">
        <f t="shared" si="3"/>
        <v>262</v>
      </c>
      <c r="B268" s="231" t="s">
        <v>895</v>
      </c>
      <c r="C268" s="251" t="s">
        <v>852</v>
      </c>
      <c r="D268" s="221" t="s">
        <v>820</v>
      </c>
      <c r="E268" s="232" t="s">
        <v>902</v>
      </c>
      <c r="F268" s="222" t="s">
        <v>890</v>
      </c>
      <c r="G268" s="222" t="s">
        <v>882</v>
      </c>
      <c r="H268" s="203"/>
      <c r="I268" s="203"/>
      <c r="J268" s="201"/>
      <c r="K268" s="201" t="s">
        <v>897</v>
      </c>
      <c r="L268" s="202" t="s">
        <v>722</v>
      </c>
      <c r="M268" s="202"/>
      <c r="N268" s="222"/>
      <c r="O268" s="222" t="s">
        <v>701</v>
      </c>
    </row>
    <row r="269" spans="1:15" outlineLevel="1" x14ac:dyDescent="0.2">
      <c r="A269" s="203">
        <f t="shared" ref="A269:A332" si="4">ROW(A263)</f>
        <v>263</v>
      </c>
      <c r="B269" s="231" t="s">
        <v>895</v>
      </c>
      <c r="C269" s="251" t="s">
        <v>852</v>
      </c>
      <c r="D269" s="221" t="s">
        <v>822</v>
      </c>
      <c r="E269" s="232" t="s">
        <v>903</v>
      </c>
      <c r="F269" s="222" t="s">
        <v>890</v>
      </c>
      <c r="G269" s="222" t="s">
        <v>882</v>
      </c>
      <c r="H269" s="203"/>
      <c r="I269" s="203"/>
      <c r="J269" s="201"/>
      <c r="K269" s="201" t="s">
        <v>904</v>
      </c>
      <c r="L269" s="202" t="s">
        <v>722</v>
      </c>
      <c r="M269" s="202"/>
      <c r="N269" s="222"/>
      <c r="O269" s="222" t="s">
        <v>701</v>
      </c>
    </row>
    <row r="270" spans="1:15" outlineLevel="1" x14ac:dyDescent="0.2">
      <c r="A270" s="203">
        <f t="shared" si="4"/>
        <v>264</v>
      </c>
      <c r="B270" s="231" t="s">
        <v>895</v>
      </c>
      <c r="C270" s="251" t="s">
        <v>852</v>
      </c>
      <c r="D270" s="221" t="s">
        <v>824</v>
      </c>
      <c r="E270" s="232" t="s">
        <v>905</v>
      </c>
      <c r="F270" s="222" t="s">
        <v>890</v>
      </c>
      <c r="G270" s="222" t="s">
        <v>882</v>
      </c>
      <c r="H270" s="203"/>
      <c r="I270" s="203"/>
      <c r="J270" s="201"/>
      <c r="K270" s="201" t="s">
        <v>904</v>
      </c>
      <c r="L270" s="202" t="s">
        <v>722</v>
      </c>
      <c r="M270" s="202"/>
      <c r="N270" s="222"/>
      <c r="O270" s="222" t="s">
        <v>701</v>
      </c>
    </row>
    <row r="271" spans="1:15" outlineLevel="1" x14ac:dyDescent="0.2">
      <c r="A271" s="203">
        <f t="shared" si="4"/>
        <v>265</v>
      </c>
      <c r="B271" s="231" t="s">
        <v>906</v>
      </c>
      <c r="C271" s="251" t="s">
        <v>852</v>
      </c>
      <c r="D271" s="221" t="s">
        <v>47</v>
      </c>
      <c r="E271" s="201" t="s">
        <v>907</v>
      </c>
      <c r="F271" s="222" t="s">
        <v>890</v>
      </c>
      <c r="G271" s="222" t="s">
        <v>882</v>
      </c>
      <c r="H271" s="203"/>
      <c r="I271" s="203"/>
      <c r="J271" s="201"/>
      <c r="K271" s="201"/>
      <c r="L271" s="202" t="s">
        <v>722</v>
      </c>
      <c r="M271" s="202"/>
      <c r="N271" s="222" t="s">
        <v>842</v>
      </c>
      <c r="O271" s="222"/>
    </row>
    <row r="272" spans="1:15" outlineLevel="1" x14ac:dyDescent="0.2">
      <c r="A272" s="203">
        <f t="shared" si="4"/>
        <v>266</v>
      </c>
      <c r="B272" s="231" t="s">
        <v>906</v>
      </c>
      <c r="C272" s="251" t="s">
        <v>852</v>
      </c>
      <c r="D272" s="221" t="s">
        <v>706</v>
      </c>
      <c r="E272" s="201" t="s">
        <v>907</v>
      </c>
      <c r="F272" s="222" t="s">
        <v>890</v>
      </c>
      <c r="G272" s="222" t="s">
        <v>882</v>
      </c>
      <c r="H272" s="203"/>
      <c r="I272" s="203"/>
      <c r="J272" s="201"/>
      <c r="K272" s="201"/>
      <c r="L272" s="202" t="s">
        <v>722</v>
      </c>
      <c r="M272" s="202"/>
      <c r="N272" s="222" t="s">
        <v>842</v>
      </c>
      <c r="O272" s="222"/>
    </row>
    <row r="273" spans="1:15" outlineLevel="1" x14ac:dyDescent="0.2">
      <c r="A273" s="203">
        <f t="shared" si="4"/>
        <v>267</v>
      </c>
      <c r="B273" s="231" t="s">
        <v>906</v>
      </c>
      <c r="C273" s="251" t="s">
        <v>852</v>
      </c>
      <c r="D273" s="221" t="s">
        <v>748</v>
      </c>
      <c r="E273" s="201" t="s">
        <v>908</v>
      </c>
      <c r="F273" s="222" t="s">
        <v>890</v>
      </c>
      <c r="G273" s="222" t="s">
        <v>882</v>
      </c>
      <c r="H273" s="203"/>
      <c r="I273" s="203"/>
      <c r="J273" s="201"/>
      <c r="K273" s="201"/>
      <c r="L273" s="202" t="s">
        <v>722</v>
      </c>
      <c r="M273" s="202"/>
      <c r="N273" s="222"/>
      <c r="O273" s="222" t="s">
        <v>729</v>
      </c>
    </row>
    <row r="274" spans="1:15" outlineLevel="1" x14ac:dyDescent="0.2">
      <c r="A274" s="203">
        <f t="shared" si="4"/>
        <v>268</v>
      </c>
      <c r="B274" s="231" t="s">
        <v>906</v>
      </c>
      <c r="C274" s="251" t="s">
        <v>852</v>
      </c>
      <c r="D274" s="221" t="s">
        <v>752</v>
      </c>
      <c r="E274" s="201" t="s">
        <v>909</v>
      </c>
      <c r="F274" s="222" t="s">
        <v>890</v>
      </c>
      <c r="G274" s="222" t="s">
        <v>882</v>
      </c>
      <c r="H274" s="203"/>
      <c r="I274" s="203"/>
      <c r="J274" s="201"/>
      <c r="K274" s="201" t="s">
        <v>910</v>
      </c>
      <c r="L274" s="202" t="s">
        <v>722</v>
      </c>
      <c r="M274" s="202"/>
      <c r="N274" s="222"/>
      <c r="O274" s="222"/>
    </row>
    <row r="275" spans="1:15" outlineLevel="1" x14ac:dyDescent="0.2">
      <c r="A275" s="203">
        <f t="shared" si="4"/>
        <v>269</v>
      </c>
      <c r="B275" s="231" t="s">
        <v>906</v>
      </c>
      <c r="C275" s="251" t="s">
        <v>852</v>
      </c>
      <c r="D275" s="221" t="s">
        <v>758</v>
      </c>
      <c r="E275" s="201" t="s">
        <v>911</v>
      </c>
      <c r="F275" s="222" t="s">
        <v>890</v>
      </c>
      <c r="G275" s="222" t="s">
        <v>882</v>
      </c>
      <c r="H275" s="203"/>
      <c r="I275" s="203"/>
      <c r="J275" s="201"/>
      <c r="K275" s="201" t="s">
        <v>912</v>
      </c>
      <c r="L275" s="202" t="s">
        <v>722</v>
      </c>
      <c r="M275" s="202"/>
      <c r="N275" s="222"/>
      <c r="O275" s="222"/>
    </row>
    <row r="276" spans="1:15" outlineLevel="1" x14ac:dyDescent="0.2">
      <c r="A276" s="203">
        <f t="shared" si="4"/>
        <v>270</v>
      </c>
      <c r="B276" s="231" t="s">
        <v>913</v>
      </c>
      <c r="C276" s="251" t="s">
        <v>852</v>
      </c>
      <c r="D276" s="221" t="s">
        <v>47</v>
      </c>
      <c r="E276" s="201" t="s">
        <v>914</v>
      </c>
      <c r="F276" s="222" t="s">
        <v>890</v>
      </c>
      <c r="G276" s="222" t="s">
        <v>882</v>
      </c>
      <c r="H276" s="203"/>
      <c r="I276" s="203"/>
      <c r="J276" s="201" t="s">
        <v>884</v>
      </c>
      <c r="K276" s="201"/>
      <c r="L276" s="202" t="s">
        <v>722</v>
      </c>
      <c r="M276" s="202"/>
      <c r="N276" s="222"/>
      <c r="O276" s="222" t="s">
        <v>729</v>
      </c>
    </row>
    <row r="277" spans="1:15" outlineLevel="1" x14ac:dyDescent="0.2">
      <c r="A277" s="203">
        <f t="shared" si="4"/>
        <v>271</v>
      </c>
      <c r="B277" s="231" t="s">
        <v>913</v>
      </c>
      <c r="C277" s="251" t="s">
        <v>852</v>
      </c>
      <c r="D277" s="221" t="s">
        <v>706</v>
      </c>
      <c r="E277" s="201" t="s">
        <v>915</v>
      </c>
      <c r="F277" s="222" t="s">
        <v>890</v>
      </c>
      <c r="G277" s="222" t="s">
        <v>882</v>
      </c>
      <c r="H277" s="203"/>
      <c r="I277" s="203"/>
      <c r="J277" s="201" t="s">
        <v>916</v>
      </c>
      <c r="K277" s="201"/>
      <c r="L277" s="202" t="s">
        <v>722</v>
      </c>
      <c r="M277" s="202"/>
      <c r="N277" s="222"/>
      <c r="O277" s="222" t="s">
        <v>729</v>
      </c>
    </row>
    <row r="278" spans="1:15" outlineLevel="1" x14ac:dyDescent="0.2">
      <c r="A278" s="203">
        <f t="shared" si="4"/>
        <v>272</v>
      </c>
      <c r="B278" s="231" t="s">
        <v>913</v>
      </c>
      <c r="C278" s="251" t="s">
        <v>852</v>
      </c>
      <c r="D278" s="221" t="s">
        <v>748</v>
      </c>
      <c r="E278" s="201" t="s">
        <v>917</v>
      </c>
      <c r="F278" s="222" t="s">
        <v>890</v>
      </c>
      <c r="G278" s="222" t="s">
        <v>882</v>
      </c>
      <c r="H278" s="203"/>
      <c r="I278" s="203"/>
      <c r="J278" s="201" t="s">
        <v>916</v>
      </c>
      <c r="K278" s="201"/>
      <c r="L278" s="202" t="s">
        <v>722</v>
      </c>
      <c r="M278" s="202"/>
      <c r="N278" s="222"/>
      <c r="O278" s="222" t="s">
        <v>729</v>
      </c>
    </row>
    <row r="279" spans="1:15" outlineLevel="1" x14ac:dyDescent="0.2">
      <c r="A279" s="203">
        <f t="shared" si="4"/>
        <v>273</v>
      </c>
      <c r="B279" s="231" t="s">
        <v>918</v>
      </c>
      <c r="C279" s="251" t="s">
        <v>852</v>
      </c>
      <c r="D279" s="221" t="s">
        <v>47</v>
      </c>
      <c r="E279" s="201" t="s">
        <v>919</v>
      </c>
      <c r="F279" s="222" t="s">
        <v>890</v>
      </c>
      <c r="G279" s="222" t="s">
        <v>882</v>
      </c>
      <c r="H279" s="203"/>
      <c r="I279" s="203"/>
      <c r="J279" s="203"/>
      <c r="K279" s="202"/>
      <c r="L279" s="202" t="s">
        <v>722</v>
      </c>
      <c r="M279" s="202"/>
      <c r="N279" s="222"/>
      <c r="O279" s="222" t="s">
        <v>729</v>
      </c>
    </row>
    <row r="280" spans="1:15" outlineLevel="1" x14ac:dyDescent="0.2">
      <c r="A280" s="203">
        <f t="shared" si="4"/>
        <v>274</v>
      </c>
      <c r="B280" s="231" t="s">
        <v>918</v>
      </c>
      <c r="C280" s="251" t="s">
        <v>852</v>
      </c>
      <c r="D280" s="221" t="s">
        <v>706</v>
      </c>
      <c r="E280" s="201" t="s">
        <v>920</v>
      </c>
      <c r="F280" s="222" t="s">
        <v>890</v>
      </c>
      <c r="G280" s="222" t="s">
        <v>882</v>
      </c>
      <c r="H280" s="203"/>
      <c r="I280" s="203"/>
      <c r="J280" s="203"/>
      <c r="K280" s="202"/>
      <c r="L280" s="202" t="s">
        <v>722</v>
      </c>
      <c r="M280" s="202"/>
      <c r="N280" s="222"/>
      <c r="O280" s="222" t="s">
        <v>729</v>
      </c>
    </row>
    <row r="281" spans="1:15" outlineLevel="1" x14ac:dyDescent="0.2">
      <c r="A281" s="203">
        <f t="shared" si="4"/>
        <v>275</v>
      </c>
      <c r="B281" s="231" t="s">
        <v>918</v>
      </c>
      <c r="C281" s="251" t="s">
        <v>852</v>
      </c>
      <c r="D281" s="221" t="s">
        <v>748</v>
      </c>
      <c r="E281" s="201" t="s">
        <v>921</v>
      </c>
      <c r="F281" s="222" t="s">
        <v>890</v>
      </c>
      <c r="G281" s="222" t="s">
        <v>882</v>
      </c>
      <c r="H281" s="203"/>
      <c r="I281" s="203"/>
      <c r="J281" s="203"/>
      <c r="K281" s="202"/>
      <c r="L281" s="202" t="s">
        <v>722</v>
      </c>
      <c r="M281" s="202"/>
      <c r="N281" s="222"/>
      <c r="O281" s="222" t="s">
        <v>729</v>
      </c>
    </row>
    <row r="282" spans="1:15" outlineLevel="1" x14ac:dyDescent="0.2">
      <c r="A282" s="203">
        <f t="shared" si="4"/>
        <v>276</v>
      </c>
      <c r="B282" s="231" t="s">
        <v>922</v>
      </c>
      <c r="C282" s="251" t="s">
        <v>852</v>
      </c>
      <c r="D282" s="221" t="s">
        <v>47</v>
      </c>
      <c r="E282" s="201" t="s">
        <v>923</v>
      </c>
      <c r="F282" s="222" t="s">
        <v>890</v>
      </c>
      <c r="G282" s="222" t="s">
        <v>882</v>
      </c>
      <c r="H282" s="203"/>
      <c r="I282" s="203"/>
      <c r="J282" s="203"/>
      <c r="K282" s="202"/>
      <c r="L282" s="202" t="s">
        <v>722</v>
      </c>
      <c r="M282" s="202"/>
      <c r="N282" s="222"/>
      <c r="O282" s="222" t="s">
        <v>729</v>
      </c>
    </row>
    <row r="283" spans="1:15" outlineLevel="1" x14ac:dyDescent="0.2">
      <c r="A283" s="203">
        <f t="shared" si="4"/>
        <v>277</v>
      </c>
      <c r="B283" s="231" t="s">
        <v>924</v>
      </c>
      <c r="C283" s="251" t="s">
        <v>852</v>
      </c>
      <c r="D283" s="221" t="s">
        <v>47</v>
      </c>
      <c r="E283" s="201" t="s">
        <v>925</v>
      </c>
      <c r="F283" s="222" t="s">
        <v>890</v>
      </c>
      <c r="G283" s="222" t="s">
        <v>882</v>
      </c>
      <c r="H283" s="203"/>
      <c r="I283" s="203"/>
      <c r="J283" s="203"/>
      <c r="K283" s="202"/>
      <c r="L283" s="202" t="s">
        <v>722</v>
      </c>
      <c r="M283" s="202"/>
      <c r="N283" s="222"/>
      <c r="O283" s="222" t="s">
        <v>729</v>
      </c>
    </row>
    <row r="284" spans="1:15" outlineLevel="1" x14ac:dyDescent="0.2">
      <c r="A284" s="203">
        <f t="shared" si="4"/>
        <v>278</v>
      </c>
      <c r="B284" s="231" t="s">
        <v>924</v>
      </c>
      <c r="C284" s="251" t="s">
        <v>852</v>
      </c>
      <c r="D284" s="221" t="s">
        <v>706</v>
      </c>
      <c r="E284" s="201" t="s">
        <v>926</v>
      </c>
      <c r="F284" s="222" t="s">
        <v>890</v>
      </c>
      <c r="G284" s="222" t="s">
        <v>882</v>
      </c>
      <c r="H284" s="203"/>
      <c r="I284" s="203"/>
      <c r="J284" s="203"/>
      <c r="K284" s="202"/>
      <c r="L284" s="202" t="s">
        <v>722</v>
      </c>
      <c r="M284" s="202"/>
      <c r="N284" s="222"/>
      <c r="O284" s="222" t="s">
        <v>729</v>
      </c>
    </row>
    <row r="285" spans="1:15" outlineLevel="1" x14ac:dyDescent="0.2">
      <c r="A285" s="203">
        <f t="shared" si="4"/>
        <v>279</v>
      </c>
      <c r="B285" s="231" t="s">
        <v>924</v>
      </c>
      <c r="C285" s="251" t="s">
        <v>852</v>
      </c>
      <c r="D285" s="221" t="s">
        <v>748</v>
      </c>
      <c r="E285" s="201" t="s">
        <v>927</v>
      </c>
      <c r="F285" s="222" t="s">
        <v>890</v>
      </c>
      <c r="G285" s="222" t="s">
        <v>882</v>
      </c>
      <c r="H285" s="203"/>
      <c r="I285" s="203"/>
      <c r="J285" s="203"/>
      <c r="K285" s="202"/>
      <c r="L285" s="202" t="s">
        <v>722</v>
      </c>
      <c r="M285" s="202"/>
      <c r="N285" s="222"/>
      <c r="O285" s="222" t="s">
        <v>729</v>
      </c>
    </row>
    <row r="286" spans="1:15" outlineLevel="1" x14ac:dyDescent="0.2">
      <c r="A286" s="203">
        <f t="shared" si="4"/>
        <v>280</v>
      </c>
      <c r="B286" s="231" t="s">
        <v>924</v>
      </c>
      <c r="C286" s="251" t="s">
        <v>852</v>
      </c>
      <c r="D286" s="221" t="s">
        <v>752</v>
      </c>
      <c r="E286" s="201" t="s">
        <v>928</v>
      </c>
      <c r="F286" s="222" t="s">
        <v>890</v>
      </c>
      <c r="G286" s="222" t="s">
        <v>882</v>
      </c>
      <c r="H286" s="203"/>
      <c r="I286" s="203"/>
      <c r="J286" s="203"/>
      <c r="K286" s="202"/>
      <c r="L286" s="202" t="s">
        <v>722</v>
      </c>
      <c r="M286" s="202"/>
      <c r="N286" s="222"/>
      <c r="O286" s="222" t="s">
        <v>729</v>
      </c>
    </row>
    <row r="287" spans="1:15" outlineLevel="1" x14ac:dyDescent="0.2">
      <c r="A287" s="203">
        <f t="shared" si="4"/>
        <v>281</v>
      </c>
      <c r="B287" s="231" t="s">
        <v>929</v>
      </c>
      <c r="C287" s="251" t="s">
        <v>852</v>
      </c>
      <c r="D287" s="221" t="s">
        <v>47</v>
      </c>
      <c r="E287" s="232" t="s">
        <v>930</v>
      </c>
      <c r="F287" s="222" t="s">
        <v>890</v>
      </c>
      <c r="G287" s="222" t="s">
        <v>882</v>
      </c>
      <c r="H287" s="203"/>
      <c r="I287" s="203"/>
      <c r="J287" s="203"/>
      <c r="K287" s="202"/>
      <c r="L287" s="202" t="s">
        <v>722</v>
      </c>
      <c r="M287" s="202"/>
      <c r="N287" s="222"/>
      <c r="O287" s="222" t="s">
        <v>931</v>
      </c>
    </row>
    <row r="288" spans="1:15" outlineLevel="1" x14ac:dyDescent="0.2">
      <c r="A288" s="203">
        <f t="shared" si="4"/>
        <v>282</v>
      </c>
      <c r="B288" s="219" t="s">
        <v>702</v>
      </c>
      <c r="C288" s="221" t="s">
        <v>852</v>
      </c>
      <c r="D288" s="221" t="s">
        <v>47</v>
      </c>
      <c r="E288" s="201" t="s">
        <v>932</v>
      </c>
      <c r="F288" s="202"/>
      <c r="G288" s="222"/>
      <c r="H288" s="203"/>
      <c r="I288" s="203"/>
      <c r="J288" s="203"/>
      <c r="K288" s="202"/>
      <c r="L288" s="202"/>
      <c r="M288" s="202"/>
      <c r="N288" s="222"/>
      <c r="O288" s="222"/>
    </row>
    <row r="289" spans="1:15" outlineLevel="1" x14ac:dyDescent="0.2">
      <c r="A289" s="203">
        <f t="shared" si="4"/>
        <v>283</v>
      </c>
      <c r="B289" s="219" t="s">
        <v>679</v>
      </c>
      <c r="C289" s="220" t="s">
        <v>852</v>
      </c>
      <c r="D289" s="221" t="s">
        <v>824</v>
      </c>
      <c r="E289" s="230" t="s">
        <v>807</v>
      </c>
      <c r="F289" s="202"/>
      <c r="G289" s="222" t="s">
        <v>816</v>
      </c>
      <c r="H289" s="203"/>
      <c r="I289" s="203" t="s">
        <v>810</v>
      </c>
      <c r="J289" s="203"/>
      <c r="K289" s="202"/>
      <c r="L289" s="202"/>
      <c r="M289" s="202"/>
      <c r="N289" s="222" t="s">
        <v>842</v>
      </c>
      <c r="O289" s="222"/>
    </row>
    <row r="290" spans="1:15" outlineLevel="1" x14ac:dyDescent="0.2">
      <c r="A290" s="203">
        <f t="shared" si="4"/>
        <v>284</v>
      </c>
      <c r="B290" s="219" t="s">
        <v>800</v>
      </c>
      <c r="C290" s="220" t="s">
        <v>852</v>
      </c>
      <c r="D290" s="221" t="s">
        <v>824</v>
      </c>
      <c r="E290" s="201" t="s">
        <v>811</v>
      </c>
      <c r="F290" s="222" t="s">
        <v>812</v>
      </c>
      <c r="G290" s="222" t="s">
        <v>816</v>
      </c>
      <c r="H290" s="203"/>
      <c r="I290" s="203"/>
      <c r="J290" s="203"/>
      <c r="K290" s="202"/>
      <c r="L290" s="202"/>
      <c r="M290" s="202"/>
      <c r="N290" s="222"/>
      <c r="O290" s="222"/>
    </row>
    <row r="291" spans="1:15" outlineLevel="1" x14ac:dyDescent="0.2">
      <c r="A291" s="203">
        <f t="shared" si="4"/>
        <v>285</v>
      </c>
      <c r="B291" s="231" t="s">
        <v>730</v>
      </c>
      <c r="C291" s="220" t="s">
        <v>852</v>
      </c>
      <c r="D291" s="221" t="s">
        <v>933</v>
      </c>
      <c r="E291" s="201" t="s">
        <v>934</v>
      </c>
      <c r="F291" s="222"/>
      <c r="G291" s="222" t="s">
        <v>816</v>
      </c>
      <c r="H291" s="203"/>
      <c r="I291" s="203" t="s">
        <v>935</v>
      </c>
      <c r="J291" s="203"/>
      <c r="K291" s="202"/>
      <c r="L291" s="202"/>
      <c r="M291" s="202"/>
      <c r="N291" s="222"/>
      <c r="O291" s="222"/>
    </row>
    <row r="292" spans="1:15" outlineLevel="1" x14ac:dyDescent="0.2">
      <c r="A292" s="203">
        <f t="shared" si="4"/>
        <v>286</v>
      </c>
      <c r="B292" s="219" t="s">
        <v>679</v>
      </c>
      <c r="C292" s="220" t="s">
        <v>852</v>
      </c>
      <c r="D292" s="221" t="s">
        <v>839</v>
      </c>
      <c r="E292" s="230" t="s">
        <v>807</v>
      </c>
      <c r="F292" s="202"/>
      <c r="G292" s="222" t="s">
        <v>816</v>
      </c>
      <c r="H292" s="203"/>
      <c r="I292" s="203" t="s">
        <v>810</v>
      </c>
      <c r="J292" s="203"/>
      <c r="K292" s="202"/>
      <c r="L292" s="202"/>
      <c r="M292" s="202"/>
      <c r="N292" s="222" t="s">
        <v>728</v>
      </c>
      <c r="O292" s="222"/>
    </row>
    <row r="293" spans="1:15" outlineLevel="1" x14ac:dyDescent="0.2">
      <c r="A293" s="203">
        <f t="shared" si="4"/>
        <v>287</v>
      </c>
      <c r="B293" s="219" t="s">
        <v>800</v>
      </c>
      <c r="C293" s="220" t="s">
        <v>852</v>
      </c>
      <c r="D293" s="221" t="s">
        <v>839</v>
      </c>
      <c r="E293" s="201" t="s">
        <v>811</v>
      </c>
      <c r="F293" s="222" t="s">
        <v>812</v>
      </c>
      <c r="G293" s="222" t="s">
        <v>816</v>
      </c>
      <c r="H293" s="203"/>
      <c r="I293" s="203"/>
      <c r="J293" s="203"/>
      <c r="K293" s="202"/>
      <c r="L293" s="202"/>
      <c r="M293" s="202"/>
      <c r="N293" s="222"/>
      <c r="O293" s="222"/>
    </row>
    <row r="294" spans="1:15" outlineLevel="1" x14ac:dyDescent="0.2">
      <c r="A294" s="203">
        <f t="shared" si="4"/>
        <v>288</v>
      </c>
      <c r="B294" s="219" t="s">
        <v>679</v>
      </c>
      <c r="C294" s="220" t="s">
        <v>852</v>
      </c>
      <c r="D294" s="221" t="s">
        <v>761</v>
      </c>
      <c r="E294" s="230" t="s">
        <v>807</v>
      </c>
      <c r="F294" s="202"/>
      <c r="G294" s="222" t="s">
        <v>816</v>
      </c>
      <c r="H294" s="203"/>
      <c r="I294" s="203"/>
      <c r="J294" s="203"/>
      <c r="K294" s="202"/>
      <c r="L294" s="202"/>
      <c r="M294" s="202"/>
      <c r="N294" s="222" t="s">
        <v>728</v>
      </c>
      <c r="O294" s="222"/>
    </row>
    <row r="295" spans="1:15" outlineLevel="1" x14ac:dyDescent="0.2">
      <c r="A295" s="203">
        <f t="shared" si="4"/>
        <v>289</v>
      </c>
      <c r="B295" s="219" t="s">
        <v>800</v>
      </c>
      <c r="C295" s="220" t="s">
        <v>852</v>
      </c>
      <c r="D295" s="221" t="s">
        <v>761</v>
      </c>
      <c r="E295" s="201" t="s">
        <v>811</v>
      </c>
      <c r="F295" s="222" t="s">
        <v>812</v>
      </c>
      <c r="G295" s="222" t="s">
        <v>816</v>
      </c>
      <c r="H295" s="203"/>
      <c r="I295" s="203" t="s">
        <v>810</v>
      </c>
      <c r="J295" s="203"/>
      <c r="K295" s="202"/>
      <c r="L295" s="202"/>
      <c r="M295" s="202"/>
      <c r="N295" s="222"/>
      <c r="O295" s="222"/>
    </row>
    <row r="296" spans="1:15" outlineLevel="1" x14ac:dyDescent="0.2">
      <c r="A296" s="203">
        <f t="shared" si="4"/>
        <v>290</v>
      </c>
      <c r="B296" s="219" t="s">
        <v>936</v>
      </c>
      <c r="C296" s="251" t="s">
        <v>852</v>
      </c>
      <c r="D296" s="221" t="s">
        <v>47</v>
      </c>
      <c r="E296" s="201" t="s">
        <v>937</v>
      </c>
      <c r="F296" s="222"/>
      <c r="G296" s="222" t="s">
        <v>938</v>
      </c>
      <c r="H296" s="203"/>
      <c r="I296" s="203"/>
      <c r="J296" s="203"/>
      <c r="K296" s="202"/>
      <c r="L296" s="202"/>
      <c r="M296" s="202"/>
      <c r="N296" s="222"/>
      <c r="O296" s="222"/>
    </row>
    <row r="297" spans="1:15" outlineLevel="1" x14ac:dyDescent="0.2">
      <c r="A297" s="203">
        <f t="shared" si="4"/>
        <v>291</v>
      </c>
      <c r="B297" s="219" t="s">
        <v>939</v>
      </c>
      <c r="C297" s="251" t="s">
        <v>852</v>
      </c>
      <c r="D297" s="221" t="s">
        <v>47</v>
      </c>
      <c r="E297" s="202" t="s">
        <v>940</v>
      </c>
      <c r="F297" s="222" t="s">
        <v>941</v>
      </c>
      <c r="G297" s="222" t="s">
        <v>938</v>
      </c>
      <c r="H297" s="203"/>
      <c r="I297" s="203"/>
      <c r="J297" s="203"/>
      <c r="K297" s="202" t="s">
        <v>894</v>
      </c>
      <c r="L297" s="202" t="s">
        <v>831</v>
      </c>
      <c r="M297" s="202"/>
      <c r="N297" s="222"/>
      <c r="O297" s="232" t="s">
        <v>701</v>
      </c>
    </row>
    <row r="298" spans="1:15" outlineLevel="1" x14ac:dyDescent="0.2">
      <c r="A298" s="203">
        <f t="shared" si="4"/>
        <v>292</v>
      </c>
      <c r="B298" s="219" t="s">
        <v>674</v>
      </c>
      <c r="C298" s="220" t="s">
        <v>852</v>
      </c>
      <c r="D298" s="221" t="s">
        <v>47</v>
      </c>
      <c r="E298" s="201" t="s">
        <v>675</v>
      </c>
      <c r="F298" s="201" t="s">
        <v>942</v>
      </c>
      <c r="G298" s="222" t="s">
        <v>686</v>
      </c>
      <c r="H298" s="203"/>
      <c r="I298" s="203" t="s">
        <v>943</v>
      </c>
      <c r="J298" s="203"/>
      <c r="K298" s="202"/>
      <c r="L298" s="202"/>
      <c r="M298" s="202"/>
      <c r="N298" s="222"/>
      <c r="O298" s="222"/>
    </row>
    <row r="299" spans="1:15" outlineLevel="1" x14ac:dyDescent="0.2">
      <c r="A299" s="203">
        <f t="shared" si="4"/>
        <v>293</v>
      </c>
      <c r="B299" s="219" t="s">
        <v>674</v>
      </c>
      <c r="C299" s="220" t="s">
        <v>852</v>
      </c>
      <c r="D299" s="221" t="s">
        <v>706</v>
      </c>
      <c r="E299" s="201" t="s">
        <v>675</v>
      </c>
      <c r="F299" s="201" t="s">
        <v>944</v>
      </c>
      <c r="G299" s="222" t="s">
        <v>686</v>
      </c>
      <c r="H299" s="203"/>
      <c r="I299" s="203" t="s">
        <v>945</v>
      </c>
      <c r="J299" s="203"/>
      <c r="K299" s="202"/>
      <c r="L299" s="202"/>
      <c r="M299" s="202"/>
      <c r="N299" s="222"/>
      <c r="O299" s="222"/>
    </row>
    <row r="300" spans="1:15" outlineLevel="1" x14ac:dyDescent="0.2">
      <c r="A300" s="203">
        <f t="shared" si="4"/>
        <v>294</v>
      </c>
      <c r="B300" s="219" t="s">
        <v>674</v>
      </c>
      <c r="C300" s="220" t="s">
        <v>852</v>
      </c>
      <c r="D300" s="221" t="s">
        <v>748</v>
      </c>
      <c r="E300" s="201" t="s">
        <v>675</v>
      </c>
      <c r="F300" s="201" t="s">
        <v>946</v>
      </c>
      <c r="G300" s="222" t="s">
        <v>686</v>
      </c>
      <c r="H300" s="203"/>
      <c r="I300" s="203" t="s">
        <v>947</v>
      </c>
      <c r="J300" s="203"/>
      <c r="K300" s="202"/>
      <c r="L300" s="202"/>
      <c r="M300" s="202"/>
      <c r="N300" s="222"/>
      <c r="O300" s="222"/>
    </row>
    <row r="301" spans="1:15" outlineLevel="1" x14ac:dyDescent="0.2">
      <c r="A301" s="203">
        <f t="shared" si="4"/>
        <v>295</v>
      </c>
      <c r="B301" s="241" t="s">
        <v>683</v>
      </c>
      <c r="C301" s="224" t="s">
        <v>853</v>
      </c>
      <c r="D301" s="224"/>
      <c r="E301" s="225" t="s">
        <v>948</v>
      </c>
      <c r="F301" s="226" t="s">
        <v>949</v>
      </c>
      <c r="G301" s="226" t="s">
        <v>950</v>
      </c>
      <c r="H301" s="227"/>
      <c r="I301" s="227"/>
      <c r="J301" s="227"/>
      <c r="K301" s="229"/>
      <c r="L301" s="229"/>
      <c r="M301" s="229"/>
      <c r="N301" s="226"/>
      <c r="O301" s="226"/>
    </row>
    <row r="302" spans="1:15" outlineLevel="1" x14ac:dyDescent="0.2">
      <c r="A302" s="203">
        <f t="shared" si="4"/>
        <v>296</v>
      </c>
      <c r="B302" s="219" t="s">
        <v>689</v>
      </c>
      <c r="C302" s="220" t="s">
        <v>853</v>
      </c>
      <c r="D302" s="221" t="s">
        <v>47</v>
      </c>
      <c r="E302" s="230" t="s">
        <v>690</v>
      </c>
      <c r="F302" s="222" t="s">
        <v>951</v>
      </c>
      <c r="G302" s="222" t="s">
        <v>950</v>
      </c>
      <c r="H302" s="203"/>
      <c r="I302" s="203"/>
      <c r="J302" s="203"/>
      <c r="K302" s="243"/>
      <c r="L302" s="243"/>
      <c r="M302" s="202"/>
      <c r="N302" s="222"/>
      <c r="O302" s="222"/>
    </row>
    <row r="303" spans="1:15" outlineLevel="1" x14ac:dyDescent="0.2">
      <c r="A303" s="203">
        <f t="shared" si="4"/>
        <v>297</v>
      </c>
      <c r="B303" s="231" t="s">
        <v>695</v>
      </c>
      <c r="C303" s="220" t="s">
        <v>853</v>
      </c>
      <c r="D303" s="220" t="s">
        <v>47</v>
      </c>
      <c r="E303" s="201" t="s">
        <v>696</v>
      </c>
      <c r="F303" s="232" t="s">
        <v>697</v>
      </c>
      <c r="G303" s="222" t="s">
        <v>950</v>
      </c>
      <c r="H303" s="203"/>
      <c r="I303" s="203"/>
      <c r="J303" s="203"/>
      <c r="K303" s="201" t="s">
        <v>698</v>
      </c>
      <c r="L303" s="201" t="s">
        <v>699</v>
      </c>
      <c r="M303" s="202"/>
      <c r="N303" s="222"/>
      <c r="O303" s="232" t="s">
        <v>701</v>
      </c>
    </row>
    <row r="304" spans="1:15" outlineLevel="1" x14ac:dyDescent="0.2">
      <c r="A304" s="203">
        <f t="shared" si="4"/>
        <v>298</v>
      </c>
      <c r="B304" s="219" t="s">
        <v>725</v>
      </c>
      <c r="C304" s="220" t="s">
        <v>853</v>
      </c>
      <c r="D304" s="220" t="s">
        <v>47</v>
      </c>
      <c r="E304" s="201" t="s">
        <v>726</v>
      </c>
      <c r="F304" s="222" t="s">
        <v>727</v>
      </c>
      <c r="G304" s="222" t="s">
        <v>950</v>
      </c>
      <c r="H304" s="203"/>
      <c r="I304" s="203"/>
      <c r="J304" s="203"/>
      <c r="K304" s="202"/>
      <c r="L304" s="201" t="s">
        <v>722</v>
      </c>
      <c r="M304" s="202"/>
      <c r="N304" s="232" t="s">
        <v>728</v>
      </c>
      <c r="O304" s="232" t="s">
        <v>729</v>
      </c>
    </row>
    <row r="305" spans="1:15" outlineLevel="1" x14ac:dyDescent="0.2">
      <c r="A305" s="203">
        <f t="shared" si="4"/>
        <v>299</v>
      </c>
      <c r="B305" s="219" t="s">
        <v>952</v>
      </c>
      <c r="C305" s="220" t="s">
        <v>853</v>
      </c>
      <c r="D305" s="220" t="s">
        <v>47</v>
      </c>
      <c r="E305" s="201" t="s">
        <v>953</v>
      </c>
      <c r="F305" s="222" t="s">
        <v>727</v>
      </c>
      <c r="G305" s="222" t="s">
        <v>950</v>
      </c>
      <c r="H305" s="203"/>
      <c r="I305" s="203"/>
      <c r="J305" s="203"/>
      <c r="K305" s="202"/>
      <c r="L305" s="202" t="s">
        <v>722</v>
      </c>
      <c r="M305" s="202"/>
      <c r="N305" s="232" t="s">
        <v>728</v>
      </c>
      <c r="O305" s="232" t="s">
        <v>729</v>
      </c>
    </row>
    <row r="306" spans="1:15" outlineLevel="1" x14ac:dyDescent="0.2">
      <c r="A306" s="203">
        <f t="shared" si="4"/>
        <v>300</v>
      </c>
      <c r="B306" s="219" t="s">
        <v>954</v>
      </c>
      <c r="C306" s="220" t="s">
        <v>853</v>
      </c>
      <c r="D306" s="220" t="s">
        <v>47</v>
      </c>
      <c r="E306" s="202" t="s">
        <v>955</v>
      </c>
      <c r="F306" s="222" t="s">
        <v>727</v>
      </c>
      <c r="G306" s="222" t="s">
        <v>950</v>
      </c>
      <c r="H306" s="203"/>
      <c r="I306" s="203"/>
      <c r="J306" s="203"/>
      <c r="K306" s="202"/>
      <c r="L306" s="202" t="s">
        <v>722</v>
      </c>
      <c r="M306" s="202"/>
      <c r="N306" s="232" t="s">
        <v>728</v>
      </c>
      <c r="O306" s="232" t="s">
        <v>729</v>
      </c>
    </row>
    <row r="307" spans="1:15" outlineLevel="1" x14ac:dyDescent="0.2">
      <c r="A307" s="203">
        <f t="shared" si="4"/>
        <v>301</v>
      </c>
      <c r="B307" s="234" t="s">
        <v>679</v>
      </c>
      <c r="C307" s="220" t="s">
        <v>853</v>
      </c>
      <c r="D307" s="221" t="s">
        <v>47</v>
      </c>
      <c r="E307" s="201" t="s">
        <v>956</v>
      </c>
      <c r="F307" s="222"/>
      <c r="G307" s="222" t="s">
        <v>950</v>
      </c>
      <c r="H307" s="203"/>
      <c r="I307" s="203" t="s">
        <v>957</v>
      </c>
      <c r="J307" s="203"/>
      <c r="K307" s="202"/>
      <c r="L307" s="202"/>
      <c r="M307" s="202"/>
      <c r="N307" s="222"/>
      <c r="O307" s="222"/>
    </row>
    <row r="308" spans="1:15" outlineLevel="1" x14ac:dyDescent="0.2">
      <c r="A308" s="203">
        <f t="shared" si="4"/>
        <v>302</v>
      </c>
      <c r="B308" s="219" t="s">
        <v>800</v>
      </c>
      <c r="C308" s="220" t="s">
        <v>853</v>
      </c>
      <c r="D308" s="221" t="s">
        <v>47</v>
      </c>
      <c r="E308" s="201" t="s">
        <v>801</v>
      </c>
      <c r="F308" s="222"/>
      <c r="G308" s="222" t="s">
        <v>950</v>
      </c>
      <c r="H308" s="203"/>
      <c r="I308" s="203"/>
      <c r="J308" s="203"/>
      <c r="K308" s="202" t="s">
        <v>803</v>
      </c>
      <c r="L308" s="202" t="s">
        <v>722</v>
      </c>
      <c r="M308" s="202" t="s">
        <v>804</v>
      </c>
      <c r="N308" s="222"/>
      <c r="O308" s="222" t="s">
        <v>701</v>
      </c>
    </row>
    <row r="309" spans="1:15" outlineLevel="1" x14ac:dyDescent="0.2">
      <c r="A309" s="203">
        <f t="shared" si="4"/>
        <v>303</v>
      </c>
      <c r="B309" s="219" t="s">
        <v>805</v>
      </c>
      <c r="C309" s="220" t="s">
        <v>853</v>
      </c>
      <c r="D309" s="221" t="s">
        <v>47</v>
      </c>
      <c r="E309" s="202" t="s">
        <v>806</v>
      </c>
      <c r="F309" s="202"/>
      <c r="G309" s="222"/>
      <c r="H309" s="203"/>
      <c r="I309" s="203"/>
      <c r="J309" s="203"/>
      <c r="K309" s="202"/>
      <c r="L309" s="202"/>
      <c r="M309" s="202"/>
      <c r="N309" s="222"/>
      <c r="O309" s="222"/>
    </row>
    <row r="310" spans="1:15" outlineLevel="1" x14ac:dyDescent="0.2">
      <c r="A310" s="203">
        <f t="shared" si="4"/>
        <v>304</v>
      </c>
      <c r="B310" s="234" t="s">
        <v>679</v>
      </c>
      <c r="C310" s="220" t="s">
        <v>853</v>
      </c>
      <c r="D310" s="221" t="s">
        <v>706</v>
      </c>
      <c r="E310" s="201" t="s">
        <v>956</v>
      </c>
      <c r="F310" s="222"/>
      <c r="G310" s="222" t="s">
        <v>950</v>
      </c>
      <c r="H310" s="203"/>
      <c r="I310" s="203" t="s">
        <v>957</v>
      </c>
      <c r="J310" s="203"/>
      <c r="K310" s="202"/>
      <c r="L310" s="202"/>
      <c r="M310" s="202"/>
      <c r="N310" s="222"/>
      <c r="O310" s="222"/>
    </row>
    <row r="311" spans="1:15" outlineLevel="1" x14ac:dyDescent="0.2">
      <c r="A311" s="203">
        <f t="shared" si="4"/>
        <v>305</v>
      </c>
      <c r="B311" s="219" t="s">
        <v>800</v>
      </c>
      <c r="C311" s="220" t="s">
        <v>853</v>
      </c>
      <c r="D311" s="221" t="s">
        <v>706</v>
      </c>
      <c r="E311" s="201" t="s">
        <v>801</v>
      </c>
      <c r="F311" s="222"/>
      <c r="G311" s="222" t="s">
        <v>950</v>
      </c>
      <c r="H311" s="203"/>
      <c r="I311" s="203"/>
      <c r="J311" s="203"/>
      <c r="K311" s="202" t="s">
        <v>803</v>
      </c>
      <c r="L311" s="202" t="s">
        <v>722</v>
      </c>
      <c r="M311" s="202" t="s">
        <v>804</v>
      </c>
      <c r="N311" s="222"/>
      <c r="O311" s="222" t="s">
        <v>701</v>
      </c>
    </row>
    <row r="312" spans="1:15" outlineLevel="1" x14ac:dyDescent="0.2">
      <c r="A312" s="203">
        <f t="shared" si="4"/>
        <v>306</v>
      </c>
      <c r="B312" s="219" t="s">
        <v>805</v>
      </c>
      <c r="C312" s="220" t="s">
        <v>853</v>
      </c>
      <c r="D312" s="221" t="s">
        <v>706</v>
      </c>
      <c r="E312" s="202" t="s">
        <v>806</v>
      </c>
      <c r="F312" s="202"/>
      <c r="G312" s="222"/>
      <c r="H312" s="203"/>
      <c r="I312" s="203"/>
      <c r="J312" s="203"/>
      <c r="K312" s="202"/>
      <c r="L312" s="202"/>
      <c r="M312" s="202"/>
      <c r="N312" s="222"/>
      <c r="O312" s="222"/>
    </row>
    <row r="313" spans="1:15" outlineLevel="1" x14ac:dyDescent="0.2">
      <c r="A313" s="203">
        <f t="shared" si="4"/>
        <v>307</v>
      </c>
      <c r="B313" s="219" t="s">
        <v>783</v>
      </c>
      <c r="C313" s="251" t="s">
        <v>853</v>
      </c>
      <c r="D313" s="221" t="s">
        <v>47</v>
      </c>
      <c r="E313" s="201" t="s">
        <v>784</v>
      </c>
      <c r="F313" s="222"/>
      <c r="G313" s="222" t="s">
        <v>950</v>
      </c>
      <c r="H313" s="203"/>
      <c r="I313" s="203"/>
      <c r="J313" s="203"/>
      <c r="K313" s="202"/>
      <c r="L313" s="202"/>
      <c r="M313" s="202"/>
      <c r="N313" s="222"/>
      <c r="O313" s="222" t="s">
        <v>785</v>
      </c>
    </row>
    <row r="314" spans="1:15" outlineLevel="1" x14ac:dyDescent="0.2">
      <c r="A314" s="203">
        <f t="shared" si="4"/>
        <v>308</v>
      </c>
      <c r="B314" s="219" t="s">
        <v>674</v>
      </c>
      <c r="C314" s="221" t="s">
        <v>853</v>
      </c>
      <c r="D314" s="221" t="s">
        <v>47</v>
      </c>
      <c r="E314" s="201" t="s">
        <v>675</v>
      </c>
      <c r="F314" s="202" t="s">
        <v>958</v>
      </c>
      <c r="G314" s="222" t="s">
        <v>950</v>
      </c>
      <c r="H314" s="203"/>
      <c r="I314" s="203" t="s">
        <v>959</v>
      </c>
      <c r="J314" s="203"/>
      <c r="K314" s="202"/>
      <c r="L314" s="202"/>
      <c r="M314" s="202"/>
      <c r="N314" s="222"/>
      <c r="O314" s="222"/>
    </row>
    <row r="315" spans="1:15" outlineLevel="1" x14ac:dyDescent="0.2">
      <c r="A315" s="203">
        <f t="shared" si="4"/>
        <v>309</v>
      </c>
      <c r="B315" s="241" t="s">
        <v>683</v>
      </c>
      <c r="C315" s="224" t="s">
        <v>960</v>
      </c>
      <c r="D315" s="224"/>
      <c r="E315" s="225" t="s">
        <v>961</v>
      </c>
      <c r="F315" s="226" t="s">
        <v>962</v>
      </c>
      <c r="G315" s="226" t="s">
        <v>963</v>
      </c>
      <c r="H315" s="227"/>
      <c r="I315" s="227"/>
      <c r="J315" s="227"/>
      <c r="K315" s="229"/>
      <c r="L315" s="229"/>
      <c r="M315" s="229"/>
      <c r="N315" s="226"/>
      <c r="O315" s="226"/>
    </row>
    <row r="316" spans="1:15" outlineLevel="1" x14ac:dyDescent="0.2">
      <c r="A316" s="203">
        <f t="shared" si="4"/>
        <v>310</v>
      </c>
      <c r="B316" s="219" t="s">
        <v>964</v>
      </c>
      <c r="C316" s="220" t="s">
        <v>960</v>
      </c>
      <c r="D316" s="221" t="s">
        <v>47</v>
      </c>
      <c r="E316" s="201" t="s">
        <v>965</v>
      </c>
      <c r="F316" s="202" t="s">
        <v>966</v>
      </c>
      <c r="G316" s="222" t="s">
        <v>967</v>
      </c>
      <c r="H316" s="203"/>
      <c r="I316" s="203"/>
      <c r="J316" s="203"/>
      <c r="K316" s="202"/>
      <c r="L316" s="202" t="s">
        <v>722</v>
      </c>
      <c r="M316" s="202"/>
      <c r="N316" s="222"/>
      <c r="O316" s="222"/>
    </row>
    <row r="317" spans="1:15" outlineLevel="1" x14ac:dyDescent="0.2">
      <c r="A317" s="203">
        <f t="shared" si="4"/>
        <v>311</v>
      </c>
      <c r="B317" s="219" t="s">
        <v>674</v>
      </c>
      <c r="C317" s="220" t="s">
        <v>960</v>
      </c>
      <c r="D317" s="221" t="s">
        <v>47</v>
      </c>
      <c r="E317" s="201" t="s">
        <v>675</v>
      </c>
      <c r="F317" s="202" t="s">
        <v>968</v>
      </c>
      <c r="G317" s="222" t="s">
        <v>963</v>
      </c>
      <c r="H317" s="203"/>
      <c r="I317" s="203" t="s">
        <v>969</v>
      </c>
      <c r="J317" s="203"/>
      <c r="K317" s="202"/>
      <c r="L317" s="202"/>
      <c r="M317" s="202"/>
      <c r="N317" s="222"/>
      <c r="O317" s="222"/>
    </row>
    <row r="318" spans="1:15" outlineLevel="1" x14ac:dyDescent="0.2">
      <c r="A318" s="203">
        <f t="shared" si="4"/>
        <v>312</v>
      </c>
      <c r="B318" s="241" t="s">
        <v>683</v>
      </c>
      <c r="C318" s="224" t="s">
        <v>970</v>
      </c>
      <c r="D318" s="224"/>
      <c r="E318" s="225" t="s">
        <v>744</v>
      </c>
      <c r="F318" s="226" t="s">
        <v>971</v>
      </c>
      <c r="G318" s="226" t="s">
        <v>972</v>
      </c>
      <c r="H318" s="227"/>
      <c r="I318" s="227"/>
      <c r="J318" s="227"/>
      <c r="K318" s="229"/>
      <c r="L318" s="229"/>
      <c r="M318" s="229"/>
      <c r="N318" s="226"/>
      <c r="O318" s="226"/>
    </row>
    <row r="319" spans="1:15" outlineLevel="1" x14ac:dyDescent="0.2">
      <c r="A319" s="203">
        <f t="shared" si="4"/>
        <v>313</v>
      </c>
      <c r="B319" s="219" t="s">
        <v>689</v>
      </c>
      <c r="C319" s="220" t="s">
        <v>970</v>
      </c>
      <c r="D319" s="221" t="s">
        <v>47</v>
      </c>
      <c r="E319" s="230" t="s">
        <v>973</v>
      </c>
      <c r="F319" s="222" t="s">
        <v>769</v>
      </c>
      <c r="G319" s="222" t="s">
        <v>972</v>
      </c>
      <c r="H319" s="203"/>
      <c r="I319" s="203"/>
      <c r="J319" s="203"/>
      <c r="K319" s="202"/>
      <c r="L319" s="202"/>
      <c r="M319" s="202"/>
      <c r="N319" s="222"/>
      <c r="O319" s="222"/>
    </row>
    <row r="320" spans="1:15" outlineLevel="1" x14ac:dyDescent="0.2">
      <c r="A320" s="203">
        <f t="shared" si="4"/>
        <v>314</v>
      </c>
      <c r="B320" s="231" t="s">
        <v>695</v>
      </c>
      <c r="C320" s="220" t="s">
        <v>970</v>
      </c>
      <c r="D320" s="220" t="s">
        <v>47</v>
      </c>
      <c r="E320" s="201" t="s">
        <v>696</v>
      </c>
      <c r="F320" s="232" t="s">
        <v>697</v>
      </c>
      <c r="G320" s="222" t="s">
        <v>972</v>
      </c>
      <c r="H320" s="203"/>
      <c r="I320" s="203"/>
      <c r="J320" s="203"/>
      <c r="K320" s="201" t="s">
        <v>772</v>
      </c>
      <c r="L320" s="201" t="s">
        <v>635</v>
      </c>
      <c r="M320" s="202"/>
      <c r="N320" s="222"/>
      <c r="O320" s="232" t="s">
        <v>701</v>
      </c>
    </row>
    <row r="321" spans="1:15" outlineLevel="1" x14ac:dyDescent="0.2">
      <c r="A321" s="203">
        <f t="shared" si="4"/>
        <v>315</v>
      </c>
      <c r="B321" s="219" t="s">
        <v>952</v>
      </c>
      <c r="C321" s="220" t="s">
        <v>970</v>
      </c>
      <c r="D321" s="221" t="s">
        <v>47</v>
      </c>
      <c r="E321" s="201" t="s">
        <v>953</v>
      </c>
      <c r="F321" s="202" t="s">
        <v>727</v>
      </c>
      <c r="G321" s="222"/>
      <c r="H321" s="203"/>
      <c r="I321" s="203"/>
      <c r="J321" s="203"/>
      <c r="K321" s="202"/>
      <c r="L321" s="202" t="s">
        <v>722</v>
      </c>
      <c r="M321" s="202"/>
      <c r="N321" s="232" t="s">
        <v>728</v>
      </c>
      <c r="O321" s="232" t="s">
        <v>729</v>
      </c>
    </row>
    <row r="322" spans="1:15" outlineLevel="1" x14ac:dyDescent="0.2">
      <c r="A322" s="203">
        <f t="shared" si="4"/>
        <v>316</v>
      </c>
      <c r="B322" s="219" t="s">
        <v>954</v>
      </c>
      <c r="C322" s="220" t="s">
        <v>970</v>
      </c>
      <c r="D322" s="221" t="s">
        <v>47</v>
      </c>
      <c r="E322" s="201" t="s">
        <v>955</v>
      </c>
      <c r="F322" s="202" t="s">
        <v>727</v>
      </c>
      <c r="G322" s="222"/>
      <c r="H322" s="203"/>
      <c r="I322" s="203"/>
      <c r="J322" s="203"/>
      <c r="K322" s="202"/>
      <c r="L322" s="202" t="s">
        <v>722</v>
      </c>
      <c r="M322" s="202"/>
      <c r="N322" s="232" t="s">
        <v>728</v>
      </c>
      <c r="O322" s="232" t="s">
        <v>729</v>
      </c>
    </row>
    <row r="323" spans="1:15" outlineLevel="1" x14ac:dyDescent="0.2">
      <c r="A323" s="203">
        <f t="shared" si="4"/>
        <v>317</v>
      </c>
      <c r="B323" s="219" t="s">
        <v>674</v>
      </c>
      <c r="C323" s="220" t="s">
        <v>970</v>
      </c>
      <c r="D323" s="221" t="s">
        <v>47</v>
      </c>
      <c r="E323" s="201" t="s">
        <v>675</v>
      </c>
      <c r="F323" s="201" t="s">
        <v>974</v>
      </c>
      <c r="G323" s="222" t="s">
        <v>972</v>
      </c>
      <c r="H323" s="203"/>
      <c r="I323" s="203" t="s">
        <v>959</v>
      </c>
      <c r="J323" s="203"/>
      <c r="K323" s="202"/>
      <c r="L323" s="202"/>
      <c r="M323" s="202"/>
      <c r="N323" s="222"/>
      <c r="O323" s="222"/>
    </row>
    <row r="324" spans="1:15" outlineLevel="1" x14ac:dyDescent="0.2">
      <c r="A324" s="203">
        <f t="shared" si="4"/>
        <v>318</v>
      </c>
      <c r="B324" s="241" t="s">
        <v>683</v>
      </c>
      <c r="C324" s="224" t="s">
        <v>975</v>
      </c>
      <c r="D324" s="224"/>
      <c r="E324" s="225" t="s">
        <v>976</v>
      </c>
      <c r="F324" s="226" t="s">
        <v>977</v>
      </c>
      <c r="G324" s="226" t="s">
        <v>978</v>
      </c>
      <c r="H324" s="227"/>
      <c r="I324" s="227"/>
      <c r="J324" s="227"/>
      <c r="K324" s="229"/>
      <c r="L324" s="229"/>
      <c r="M324" s="229"/>
      <c r="N324" s="226"/>
      <c r="O324" s="226"/>
    </row>
    <row r="325" spans="1:15" outlineLevel="1" x14ac:dyDescent="0.2">
      <c r="A325" s="203">
        <f t="shared" si="4"/>
        <v>319</v>
      </c>
      <c r="B325" s="219" t="s">
        <v>863</v>
      </c>
      <c r="C325" s="220" t="s">
        <v>975</v>
      </c>
      <c r="D325" s="221" t="s">
        <v>47</v>
      </c>
      <c r="E325" s="201" t="s">
        <v>979</v>
      </c>
      <c r="F325" s="202"/>
      <c r="G325" s="222" t="s">
        <v>978</v>
      </c>
      <c r="H325" s="203"/>
      <c r="I325" s="203"/>
      <c r="J325" s="203"/>
      <c r="K325" s="202"/>
      <c r="L325" s="202"/>
      <c r="M325" s="202"/>
      <c r="N325" s="222"/>
      <c r="O325" s="222"/>
    </row>
    <row r="326" spans="1:15" outlineLevel="1" x14ac:dyDescent="0.2">
      <c r="A326" s="203">
        <f t="shared" si="4"/>
        <v>320</v>
      </c>
      <c r="B326" s="219" t="s">
        <v>866</v>
      </c>
      <c r="C326" s="251" t="s">
        <v>975</v>
      </c>
      <c r="D326" s="221" t="s">
        <v>47</v>
      </c>
      <c r="E326" s="202" t="s">
        <v>867</v>
      </c>
      <c r="F326" s="222" t="s">
        <v>980</v>
      </c>
      <c r="G326" s="222" t="s">
        <v>978</v>
      </c>
      <c r="H326" s="203"/>
      <c r="I326" s="203" t="s">
        <v>981</v>
      </c>
      <c r="J326" s="203"/>
      <c r="K326" s="202" t="s">
        <v>982</v>
      </c>
      <c r="L326" s="202" t="s">
        <v>831</v>
      </c>
      <c r="M326" s="202" t="s">
        <v>983</v>
      </c>
      <c r="N326" s="222"/>
      <c r="O326" s="232" t="s">
        <v>701</v>
      </c>
    </row>
    <row r="327" spans="1:15" outlineLevel="1" x14ac:dyDescent="0.2">
      <c r="A327" s="203">
        <f t="shared" si="4"/>
        <v>321</v>
      </c>
      <c r="B327" s="231" t="s">
        <v>725</v>
      </c>
      <c r="C327" s="251" t="s">
        <v>975</v>
      </c>
      <c r="D327" s="220" t="s">
        <v>47</v>
      </c>
      <c r="E327" s="201" t="s">
        <v>726</v>
      </c>
      <c r="F327" s="222" t="s">
        <v>727</v>
      </c>
      <c r="G327" s="222" t="s">
        <v>978</v>
      </c>
      <c r="H327" s="203"/>
      <c r="I327" s="203"/>
      <c r="J327" s="203"/>
      <c r="K327" s="202"/>
      <c r="L327" s="201" t="s">
        <v>722</v>
      </c>
      <c r="M327" s="202"/>
      <c r="N327" s="232" t="s">
        <v>728</v>
      </c>
      <c r="O327" s="232" t="s">
        <v>729</v>
      </c>
    </row>
    <row r="328" spans="1:15" outlineLevel="1" x14ac:dyDescent="0.2">
      <c r="A328" s="203">
        <f t="shared" si="4"/>
        <v>322</v>
      </c>
      <c r="B328" s="231" t="s">
        <v>719</v>
      </c>
      <c r="C328" s="251" t="s">
        <v>975</v>
      </c>
      <c r="D328" s="221" t="s">
        <v>47</v>
      </c>
      <c r="E328" s="201" t="s">
        <v>720</v>
      </c>
      <c r="F328" s="222" t="s">
        <v>721</v>
      </c>
      <c r="G328" s="222" t="s">
        <v>978</v>
      </c>
      <c r="H328" s="203"/>
      <c r="I328" s="203"/>
      <c r="J328" s="203"/>
      <c r="K328" s="202"/>
      <c r="L328" s="202" t="s">
        <v>722</v>
      </c>
      <c r="M328" s="202"/>
      <c r="N328" s="222" t="s">
        <v>723</v>
      </c>
      <c r="O328" s="232" t="s">
        <v>724</v>
      </c>
    </row>
    <row r="329" spans="1:15" outlineLevel="1" x14ac:dyDescent="0.2">
      <c r="A329" s="203">
        <f t="shared" si="4"/>
        <v>323</v>
      </c>
      <c r="B329" s="219" t="s">
        <v>689</v>
      </c>
      <c r="C329" s="251" t="s">
        <v>975</v>
      </c>
      <c r="D329" s="221" t="s">
        <v>47</v>
      </c>
      <c r="E329" s="252" t="s">
        <v>835</v>
      </c>
      <c r="F329" s="222" t="s">
        <v>984</v>
      </c>
      <c r="G329" s="222" t="s">
        <v>978</v>
      </c>
      <c r="H329" s="203"/>
      <c r="I329" s="203"/>
      <c r="J329" s="203"/>
      <c r="K329" s="202"/>
      <c r="L329" s="202"/>
      <c r="M329" s="202"/>
      <c r="N329" s="222"/>
      <c r="O329" s="222"/>
    </row>
    <row r="330" spans="1:15" outlineLevel="1" x14ac:dyDescent="0.2">
      <c r="A330" s="203">
        <f t="shared" si="4"/>
        <v>324</v>
      </c>
      <c r="B330" s="219" t="s">
        <v>985</v>
      </c>
      <c r="C330" s="251" t="s">
        <v>975</v>
      </c>
      <c r="D330" s="221" t="s">
        <v>47</v>
      </c>
      <c r="E330" s="201" t="s">
        <v>986</v>
      </c>
      <c r="F330" s="222"/>
      <c r="G330" s="222" t="s">
        <v>978</v>
      </c>
      <c r="H330" s="203"/>
      <c r="I330" s="203"/>
      <c r="J330" s="203"/>
      <c r="K330" s="202"/>
      <c r="L330" s="202"/>
      <c r="M330" s="202"/>
      <c r="N330" s="222"/>
      <c r="O330" s="222"/>
    </row>
    <row r="331" spans="1:15" outlineLevel="1" x14ac:dyDescent="0.2">
      <c r="A331" s="203">
        <f t="shared" si="4"/>
        <v>325</v>
      </c>
      <c r="B331" s="231" t="s">
        <v>838</v>
      </c>
      <c r="C331" s="251" t="s">
        <v>975</v>
      </c>
      <c r="D331" s="221" t="s">
        <v>47</v>
      </c>
      <c r="E331" s="201" t="s">
        <v>840</v>
      </c>
      <c r="F331" s="222"/>
      <c r="G331" s="222" t="s">
        <v>816</v>
      </c>
      <c r="H331" s="203"/>
      <c r="I331" s="203" t="s">
        <v>987</v>
      </c>
      <c r="J331" s="203"/>
      <c r="K331" s="202"/>
      <c r="L331" s="202"/>
      <c r="M331" s="202"/>
      <c r="N331" s="222" t="s">
        <v>842</v>
      </c>
      <c r="O331" s="222"/>
    </row>
    <row r="332" spans="1:15" outlineLevel="1" x14ac:dyDescent="0.2">
      <c r="A332" s="203">
        <f t="shared" si="4"/>
        <v>326</v>
      </c>
      <c r="B332" s="231" t="s">
        <v>843</v>
      </c>
      <c r="C332" s="251" t="s">
        <v>975</v>
      </c>
      <c r="D332" s="221" t="s">
        <v>47</v>
      </c>
      <c r="E332" s="201" t="s">
        <v>844</v>
      </c>
      <c r="F332" s="222" t="s">
        <v>845</v>
      </c>
      <c r="G332" s="222" t="s">
        <v>816</v>
      </c>
      <c r="H332" s="203"/>
      <c r="I332" s="203"/>
      <c r="J332" s="203"/>
      <c r="K332" s="202" t="s">
        <v>803</v>
      </c>
      <c r="L332" s="202" t="s">
        <v>722</v>
      </c>
      <c r="M332" s="202" t="s">
        <v>804</v>
      </c>
      <c r="N332" s="222"/>
      <c r="O332" s="222" t="s">
        <v>701</v>
      </c>
    </row>
    <row r="333" spans="1:15" outlineLevel="1" x14ac:dyDescent="0.2">
      <c r="A333" s="203">
        <f t="shared" ref="A333:A396" si="5">ROW(A327)</f>
        <v>327</v>
      </c>
      <c r="B333" s="219" t="s">
        <v>679</v>
      </c>
      <c r="C333" s="251" t="s">
        <v>975</v>
      </c>
      <c r="D333" s="221" t="s">
        <v>706</v>
      </c>
      <c r="E333" s="201" t="s">
        <v>875</v>
      </c>
      <c r="F333" s="202"/>
      <c r="G333" s="222" t="s">
        <v>816</v>
      </c>
      <c r="H333" s="203"/>
      <c r="I333" s="203" t="s">
        <v>987</v>
      </c>
      <c r="J333" s="203"/>
      <c r="K333" s="202"/>
      <c r="L333" s="202"/>
      <c r="M333" s="202"/>
      <c r="N333" s="222"/>
      <c r="O333" s="222"/>
    </row>
    <row r="334" spans="1:15" outlineLevel="1" x14ac:dyDescent="0.2">
      <c r="A334" s="203">
        <f t="shared" si="5"/>
        <v>328</v>
      </c>
      <c r="B334" s="219" t="s">
        <v>679</v>
      </c>
      <c r="C334" s="251" t="s">
        <v>975</v>
      </c>
      <c r="D334" s="221" t="s">
        <v>748</v>
      </c>
      <c r="E334" s="201" t="s">
        <v>988</v>
      </c>
      <c r="F334" s="222"/>
      <c r="G334" s="222" t="s">
        <v>816</v>
      </c>
      <c r="H334" s="203"/>
      <c r="I334" s="203" t="s">
        <v>987</v>
      </c>
      <c r="J334" s="203"/>
      <c r="K334" s="202"/>
      <c r="L334" s="202"/>
      <c r="M334" s="202"/>
      <c r="N334" s="222"/>
      <c r="O334" s="222"/>
    </row>
    <row r="335" spans="1:15" outlineLevel="1" x14ac:dyDescent="0.2">
      <c r="A335" s="203">
        <f t="shared" si="5"/>
        <v>329</v>
      </c>
      <c r="B335" s="234" t="s">
        <v>679</v>
      </c>
      <c r="C335" s="251" t="s">
        <v>975</v>
      </c>
      <c r="D335" s="221" t="s">
        <v>47</v>
      </c>
      <c r="E335" s="201" t="s">
        <v>956</v>
      </c>
      <c r="F335" s="202"/>
      <c r="G335" s="222" t="s">
        <v>989</v>
      </c>
      <c r="H335" s="203"/>
      <c r="I335" s="203" t="s">
        <v>957</v>
      </c>
      <c r="J335" s="203"/>
      <c r="K335" s="202"/>
      <c r="L335" s="202"/>
      <c r="M335" s="202"/>
      <c r="N335" s="222"/>
      <c r="O335" s="222"/>
    </row>
    <row r="336" spans="1:15" outlineLevel="1" x14ac:dyDescent="0.2">
      <c r="A336" s="203">
        <f t="shared" si="5"/>
        <v>330</v>
      </c>
      <c r="B336" s="219" t="s">
        <v>800</v>
      </c>
      <c r="C336" s="251" t="s">
        <v>975</v>
      </c>
      <c r="D336" s="221" t="s">
        <v>47</v>
      </c>
      <c r="E336" s="201" t="s">
        <v>801</v>
      </c>
      <c r="F336" s="202"/>
      <c r="G336" s="222" t="s">
        <v>989</v>
      </c>
      <c r="H336" s="203"/>
      <c r="I336" s="203"/>
      <c r="J336" s="203"/>
      <c r="K336" s="202" t="s">
        <v>803</v>
      </c>
      <c r="L336" s="202" t="s">
        <v>722</v>
      </c>
      <c r="M336" s="202" t="s">
        <v>804</v>
      </c>
      <c r="N336" s="222"/>
      <c r="O336" s="222" t="s">
        <v>701</v>
      </c>
    </row>
    <row r="337" spans="1:15" outlineLevel="1" x14ac:dyDescent="0.2">
      <c r="A337" s="203">
        <f t="shared" si="5"/>
        <v>331</v>
      </c>
      <c r="B337" s="219" t="s">
        <v>805</v>
      </c>
      <c r="C337" s="221" t="s">
        <v>975</v>
      </c>
      <c r="D337" s="221" t="s">
        <v>47</v>
      </c>
      <c r="E337" s="202" t="s">
        <v>806</v>
      </c>
      <c r="F337" s="202"/>
      <c r="G337" s="222"/>
      <c r="H337" s="203"/>
      <c r="I337" s="203"/>
      <c r="J337" s="203"/>
      <c r="K337" s="202"/>
      <c r="L337" s="202"/>
      <c r="M337" s="202"/>
      <c r="N337" s="222"/>
      <c r="O337" s="222"/>
    </row>
    <row r="338" spans="1:15" outlineLevel="1" x14ac:dyDescent="0.2">
      <c r="A338" s="203">
        <f t="shared" si="5"/>
        <v>332</v>
      </c>
      <c r="B338" s="219" t="s">
        <v>679</v>
      </c>
      <c r="C338" s="221" t="s">
        <v>975</v>
      </c>
      <c r="D338" s="221" t="s">
        <v>752</v>
      </c>
      <c r="E338" s="201" t="s">
        <v>990</v>
      </c>
      <c r="F338" s="202"/>
      <c r="G338" s="222" t="s">
        <v>978</v>
      </c>
      <c r="H338" s="203"/>
      <c r="I338" s="203" t="s">
        <v>815</v>
      </c>
      <c r="J338" s="203"/>
      <c r="K338" s="202"/>
      <c r="L338" s="202"/>
      <c r="M338" s="202"/>
      <c r="N338" s="222"/>
      <c r="O338" s="222"/>
    </row>
    <row r="339" spans="1:15" outlineLevel="1" x14ac:dyDescent="0.2">
      <c r="A339" s="203">
        <f t="shared" si="5"/>
        <v>333</v>
      </c>
      <c r="B339" s="219" t="s">
        <v>679</v>
      </c>
      <c r="C339" s="221" t="s">
        <v>975</v>
      </c>
      <c r="D339" s="221" t="s">
        <v>758</v>
      </c>
      <c r="E339" s="201" t="s">
        <v>991</v>
      </c>
      <c r="F339" s="202" t="s">
        <v>992</v>
      </c>
      <c r="G339" s="222" t="s">
        <v>989</v>
      </c>
      <c r="H339" s="203"/>
      <c r="I339" s="203" t="s">
        <v>957</v>
      </c>
      <c r="J339" s="203"/>
      <c r="K339" s="202"/>
      <c r="L339" s="202"/>
      <c r="M339" s="202"/>
      <c r="N339" s="222"/>
      <c r="O339" s="222"/>
    </row>
    <row r="340" spans="1:15" outlineLevel="1" x14ac:dyDescent="0.2">
      <c r="A340" s="203">
        <f t="shared" si="5"/>
        <v>334</v>
      </c>
      <c r="B340" s="219" t="s">
        <v>674</v>
      </c>
      <c r="C340" s="221" t="s">
        <v>975</v>
      </c>
      <c r="D340" s="221" t="s">
        <v>47</v>
      </c>
      <c r="E340" s="201" t="s">
        <v>675</v>
      </c>
      <c r="F340" s="202" t="s">
        <v>993</v>
      </c>
      <c r="G340" s="222" t="s">
        <v>978</v>
      </c>
      <c r="H340" s="203"/>
      <c r="I340" s="203" t="s">
        <v>994</v>
      </c>
      <c r="J340" s="203"/>
      <c r="K340" s="202"/>
      <c r="L340" s="202"/>
      <c r="M340" s="202"/>
      <c r="N340" s="222"/>
      <c r="O340" s="222"/>
    </row>
    <row r="341" spans="1:15" outlineLevel="1" x14ac:dyDescent="0.2">
      <c r="A341" s="203">
        <f t="shared" si="5"/>
        <v>335</v>
      </c>
      <c r="B341" s="241" t="s">
        <v>683</v>
      </c>
      <c r="C341" s="224" t="s">
        <v>995</v>
      </c>
      <c r="D341" s="224"/>
      <c r="E341" s="225" t="s">
        <v>996</v>
      </c>
      <c r="F341" s="226" t="s">
        <v>997</v>
      </c>
      <c r="G341" s="226" t="s">
        <v>818</v>
      </c>
      <c r="H341" s="227"/>
      <c r="I341" s="227"/>
      <c r="J341" s="227"/>
      <c r="K341" s="229"/>
      <c r="L341" s="229"/>
      <c r="M341" s="229"/>
      <c r="N341" s="226"/>
      <c r="O341" s="226"/>
    </row>
    <row r="342" spans="1:15" outlineLevel="1" x14ac:dyDescent="0.2">
      <c r="A342" s="203">
        <f t="shared" si="5"/>
        <v>336</v>
      </c>
      <c r="B342" s="219" t="s">
        <v>863</v>
      </c>
      <c r="C342" s="220" t="s">
        <v>995</v>
      </c>
      <c r="D342" s="221" t="s">
        <v>47</v>
      </c>
      <c r="E342" s="201" t="s">
        <v>979</v>
      </c>
      <c r="F342" s="202"/>
      <c r="G342" s="222" t="s">
        <v>818</v>
      </c>
      <c r="H342" s="203"/>
      <c r="I342" s="203"/>
      <c r="J342" s="203"/>
      <c r="K342" s="202"/>
      <c r="L342" s="202"/>
      <c r="M342" s="202"/>
      <c r="N342" s="222"/>
      <c r="O342" s="222"/>
    </row>
    <row r="343" spans="1:15" outlineLevel="1" x14ac:dyDescent="0.2">
      <c r="A343" s="203">
        <f t="shared" si="5"/>
        <v>337</v>
      </c>
      <c r="B343" s="219" t="s">
        <v>866</v>
      </c>
      <c r="C343" s="251" t="s">
        <v>995</v>
      </c>
      <c r="D343" s="221" t="s">
        <v>47</v>
      </c>
      <c r="E343" s="202" t="s">
        <v>867</v>
      </c>
      <c r="F343" s="222" t="s">
        <v>980</v>
      </c>
      <c r="G343" s="222" t="s">
        <v>818</v>
      </c>
      <c r="H343" s="203"/>
      <c r="I343" s="232" t="s">
        <v>998</v>
      </c>
      <c r="J343" s="201"/>
      <c r="K343" s="232" t="s">
        <v>772</v>
      </c>
      <c r="L343" s="220" t="s">
        <v>831</v>
      </c>
      <c r="M343" s="253">
        <v>400</v>
      </c>
      <c r="N343" s="253">
        <v>1.62</v>
      </c>
      <c r="O343" s="232" t="s">
        <v>701</v>
      </c>
    </row>
    <row r="344" spans="1:15" outlineLevel="1" x14ac:dyDescent="0.2">
      <c r="A344" s="203">
        <f t="shared" si="5"/>
        <v>338</v>
      </c>
      <c r="B344" s="231" t="s">
        <v>725</v>
      </c>
      <c r="C344" s="251" t="s">
        <v>995</v>
      </c>
      <c r="D344" s="220" t="s">
        <v>47</v>
      </c>
      <c r="E344" s="201" t="s">
        <v>726</v>
      </c>
      <c r="F344" s="222" t="s">
        <v>727</v>
      </c>
      <c r="G344" s="222" t="s">
        <v>818</v>
      </c>
      <c r="H344" s="203"/>
      <c r="I344" s="203"/>
      <c r="J344" s="203"/>
      <c r="K344" s="202"/>
      <c r="L344" s="201" t="s">
        <v>722</v>
      </c>
      <c r="M344" s="202"/>
      <c r="N344" s="232" t="s">
        <v>728</v>
      </c>
      <c r="O344" s="232" t="s">
        <v>729</v>
      </c>
    </row>
    <row r="345" spans="1:15" outlineLevel="1" x14ac:dyDescent="0.2">
      <c r="A345" s="203">
        <f t="shared" si="5"/>
        <v>339</v>
      </c>
      <c r="B345" s="231" t="s">
        <v>719</v>
      </c>
      <c r="C345" s="251" t="s">
        <v>995</v>
      </c>
      <c r="D345" s="221" t="s">
        <v>47</v>
      </c>
      <c r="E345" s="201" t="s">
        <v>720</v>
      </c>
      <c r="F345" s="222" t="s">
        <v>721</v>
      </c>
      <c r="G345" s="222" t="s">
        <v>818</v>
      </c>
      <c r="H345" s="203"/>
      <c r="I345" s="203"/>
      <c r="J345" s="203"/>
      <c r="K345" s="202"/>
      <c r="L345" s="202" t="s">
        <v>722</v>
      </c>
      <c r="M345" s="202"/>
      <c r="N345" s="222" t="s">
        <v>723</v>
      </c>
      <c r="O345" s="232" t="s">
        <v>724</v>
      </c>
    </row>
    <row r="346" spans="1:15" outlineLevel="1" x14ac:dyDescent="0.2">
      <c r="A346" s="203">
        <f t="shared" si="5"/>
        <v>340</v>
      </c>
      <c r="B346" s="219" t="s">
        <v>689</v>
      </c>
      <c r="C346" s="251" t="s">
        <v>995</v>
      </c>
      <c r="D346" s="221" t="s">
        <v>47</v>
      </c>
      <c r="E346" s="201" t="s">
        <v>973</v>
      </c>
      <c r="F346" s="202" t="s">
        <v>999</v>
      </c>
      <c r="G346" s="222" t="s">
        <v>818</v>
      </c>
      <c r="H346" s="203"/>
      <c r="I346" s="203"/>
      <c r="J346" s="203"/>
      <c r="K346" s="202"/>
      <c r="L346" s="202"/>
      <c r="M346" s="202"/>
      <c r="N346" s="222"/>
      <c r="O346" s="222"/>
    </row>
    <row r="347" spans="1:15" outlineLevel="1" x14ac:dyDescent="0.2">
      <c r="A347" s="203">
        <f t="shared" si="5"/>
        <v>341</v>
      </c>
      <c r="B347" s="231" t="s">
        <v>695</v>
      </c>
      <c r="C347" s="251" t="s">
        <v>995</v>
      </c>
      <c r="D347" s="220" t="s">
        <v>47</v>
      </c>
      <c r="E347" s="201" t="s">
        <v>696</v>
      </c>
      <c r="F347" s="232" t="s">
        <v>697</v>
      </c>
      <c r="G347" s="222" t="s">
        <v>818</v>
      </c>
      <c r="H347" s="203"/>
      <c r="I347" s="203"/>
      <c r="J347" s="203"/>
      <c r="K347" s="243"/>
      <c r="L347" s="201" t="s">
        <v>873</v>
      </c>
      <c r="M347" s="202"/>
      <c r="N347" s="222"/>
      <c r="O347" s="232" t="s">
        <v>701</v>
      </c>
    </row>
    <row r="348" spans="1:15" outlineLevel="1" x14ac:dyDescent="0.2">
      <c r="A348" s="203">
        <f t="shared" si="5"/>
        <v>342</v>
      </c>
      <c r="B348" s="219" t="s">
        <v>689</v>
      </c>
      <c r="C348" s="251" t="s">
        <v>995</v>
      </c>
      <c r="D348" s="221" t="s">
        <v>706</v>
      </c>
      <c r="E348" s="201" t="s">
        <v>973</v>
      </c>
      <c r="F348" s="202" t="s">
        <v>999</v>
      </c>
      <c r="G348" s="222" t="s">
        <v>818</v>
      </c>
      <c r="H348" s="203"/>
      <c r="I348" s="203"/>
      <c r="J348" s="203"/>
      <c r="K348" s="202"/>
      <c r="L348" s="201"/>
      <c r="M348" s="202"/>
      <c r="N348" s="222"/>
      <c r="O348" s="222"/>
    </row>
    <row r="349" spans="1:15" outlineLevel="1" x14ac:dyDescent="0.2">
      <c r="A349" s="203">
        <f t="shared" si="5"/>
        <v>343</v>
      </c>
      <c r="B349" s="231" t="s">
        <v>695</v>
      </c>
      <c r="C349" s="251" t="s">
        <v>995</v>
      </c>
      <c r="D349" s="220" t="s">
        <v>706</v>
      </c>
      <c r="E349" s="201" t="s">
        <v>696</v>
      </c>
      <c r="F349" s="232" t="s">
        <v>697</v>
      </c>
      <c r="G349" s="222" t="s">
        <v>818</v>
      </c>
      <c r="H349" s="203"/>
      <c r="I349" s="203"/>
      <c r="J349" s="203"/>
      <c r="K349" s="243"/>
      <c r="L349" s="201" t="s">
        <v>873</v>
      </c>
      <c r="M349" s="202"/>
      <c r="N349" s="222"/>
      <c r="O349" s="232" t="s">
        <v>701</v>
      </c>
    </row>
    <row r="350" spans="1:15" outlineLevel="1" x14ac:dyDescent="0.2">
      <c r="A350" s="203">
        <f t="shared" si="5"/>
        <v>344</v>
      </c>
      <c r="B350" s="234" t="s">
        <v>679</v>
      </c>
      <c r="C350" s="251" t="s">
        <v>995</v>
      </c>
      <c r="D350" s="221" t="s">
        <v>47</v>
      </c>
      <c r="E350" s="201" t="s">
        <v>813</v>
      </c>
      <c r="F350" s="202"/>
      <c r="G350" s="222" t="s">
        <v>989</v>
      </c>
      <c r="H350" s="203"/>
      <c r="I350" s="203" t="s">
        <v>815</v>
      </c>
      <c r="J350" s="203"/>
      <c r="K350" s="202"/>
      <c r="L350" s="202"/>
      <c r="M350" s="202"/>
      <c r="N350" s="222"/>
      <c r="O350" s="222"/>
    </row>
    <row r="351" spans="1:15" outlineLevel="1" x14ac:dyDescent="0.2">
      <c r="A351" s="203">
        <f t="shared" si="5"/>
        <v>345</v>
      </c>
      <c r="B351" s="219" t="s">
        <v>800</v>
      </c>
      <c r="C351" s="251" t="s">
        <v>995</v>
      </c>
      <c r="D351" s="221" t="s">
        <v>47</v>
      </c>
      <c r="E351" s="201" t="s">
        <v>801</v>
      </c>
      <c r="F351" s="202"/>
      <c r="G351" s="222" t="s">
        <v>989</v>
      </c>
      <c r="H351" s="203"/>
      <c r="I351" s="203"/>
      <c r="J351" s="203"/>
      <c r="K351" s="202" t="s">
        <v>803</v>
      </c>
      <c r="L351" s="202" t="s">
        <v>722</v>
      </c>
      <c r="M351" s="202" t="s">
        <v>804</v>
      </c>
      <c r="N351" s="222"/>
      <c r="O351" s="222" t="s">
        <v>701</v>
      </c>
    </row>
    <row r="352" spans="1:15" outlineLevel="1" x14ac:dyDescent="0.2">
      <c r="A352" s="203">
        <f t="shared" si="5"/>
        <v>346</v>
      </c>
      <c r="B352" s="219" t="s">
        <v>805</v>
      </c>
      <c r="C352" s="221" t="s">
        <v>995</v>
      </c>
      <c r="D352" s="221" t="s">
        <v>47</v>
      </c>
      <c r="E352" s="202" t="s">
        <v>806</v>
      </c>
      <c r="F352" s="202"/>
      <c r="G352" s="222"/>
      <c r="H352" s="203"/>
      <c r="I352" s="203"/>
      <c r="J352" s="203"/>
      <c r="K352" s="202"/>
      <c r="L352" s="202"/>
      <c r="M352" s="202"/>
      <c r="N352" s="222"/>
      <c r="O352" s="222"/>
    </row>
    <row r="353" spans="1:15" outlineLevel="1" x14ac:dyDescent="0.2">
      <c r="A353" s="203">
        <f t="shared" si="5"/>
        <v>347</v>
      </c>
      <c r="B353" s="219" t="s">
        <v>679</v>
      </c>
      <c r="C353" s="251" t="s">
        <v>995</v>
      </c>
      <c r="D353" s="221" t="s">
        <v>706</v>
      </c>
      <c r="E353" s="201" t="s">
        <v>846</v>
      </c>
      <c r="F353" s="202"/>
      <c r="G353" s="222" t="s">
        <v>818</v>
      </c>
      <c r="H353" s="203"/>
      <c r="I353" s="203"/>
      <c r="J353" s="203"/>
      <c r="K353" s="202"/>
      <c r="L353" s="202"/>
      <c r="M353" s="202"/>
      <c r="N353" s="222"/>
      <c r="O353" s="222"/>
    </row>
    <row r="354" spans="1:15" outlineLevel="1" x14ac:dyDescent="0.2">
      <c r="A354" s="203">
        <f t="shared" si="5"/>
        <v>348</v>
      </c>
      <c r="B354" s="219" t="s">
        <v>679</v>
      </c>
      <c r="C354" s="251" t="s">
        <v>995</v>
      </c>
      <c r="D354" s="221" t="s">
        <v>748</v>
      </c>
      <c r="E354" s="201" t="s">
        <v>1000</v>
      </c>
      <c r="F354" s="202"/>
      <c r="G354" s="222" t="s">
        <v>818</v>
      </c>
      <c r="H354" s="203"/>
      <c r="I354" s="203"/>
      <c r="J354" s="203"/>
      <c r="K354" s="202"/>
      <c r="L354" s="202"/>
      <c r="M354" s="202"/>
      <c r="N354" s="222"/>
      <c r="O354" s="222"/>
    </row>
    <row r="355" spans="1:15" outlineLevel="1" x14ac:dyDescent="0.2">
      <c r="A355" s="203">
        <f t="shared" si="5"/>
        <v>349</v>
      </c>
      <c r="B355" s="219" t="s">
        <v>679</v>
      </c>
      <c r="C355" s="251" t="s">
        <v>995</v>
      </c>
      <c r="D355" s="221" t="s">
        <v>752</v>
      </c>
      <c r="E355" s="201" t="s">
        <v>1000</v>
      </c>
      <c r="F355" s="202"/>
      <c r="G355" s="222" t="s">
        <v>818</v>
      </c>
      <c r="H355" s="203"/>
      <c r="I355" s="203"/>
      <c r="J355" s="203"/>
      <c r="K355" s="202"/>
      <c r="L355" s="202"/>
      <c r="M355" s="202"/>
      <c r="N355" s="222"/>
      <c r="O355" s="222"/>
    </row>
    <row r="356" spans="1:15" outlineLevel="1" x14ac:dyDescent="0.2">
      <c r="A356" s="203">
        <f t="shared" si="5"/>
        <v>350</v>
      </c>
      <c r="B356" s="219" t="s">
        <v>674</v>
      </c>
      <c r="C356" s="221" t="s">
        <v>995</v>
      </c>
      <c r="D356" s="221" t="s">
        <v>47</v>
      </c>
      <c r="E356" s="201" t="s">
        <v>675</v>
      </c>
      <c r="F356" s="202" t="s">
        <v>1001</v>
      </c>
      <c r="G356" s="222" t="s">
        <v>818</v>
      </c>
      <c r="H356" s="203"/>
      <c r="I356" s="203" t="s">
        <v>754</v>
      </c>
      <c r="J356" s="203"/>
      <c r="K356" s="202"/>
      <c r="L356" s="202"/>
      <c r="M356" s="202"/>
      <c r="N356" s="222"/>
      <c r="O356" s="222"/>
    </row>
    <row r="357" spans="1:15" outlineLevel="1" x14ac:dyDescent="0.2">
      <c r="A357" s="203">
        <f t="shared" si="5"/>
        <v>351</v>
      </c>
      <c r="B357" s="219" t="s">
        <v>674</v>
      </c>
      <c r="C357" s="221" t="s">
        <v>995</v>
      </c>
      <c r="D357" s="221" t="s">
        <v>706</v>
      </c>
      <c r="E357" s="201" t="s">
        <v>675</v>
      </c>
      <c r="F357" s="202" t="s">
        <v>1002</v>
      </c>
      <c r="G357" s="222" t="s">
        <v>818</v>
      </c>
      <c r="H357" s="203"/>
      <c r="I357" s="203" t="s">
        <v>1003</v>
      </c>
      <c r="J357" s="203"/>
      <c r="K357" s="202"/>
      <c r="L357" s="202"/>
      <c r="M357" s="202"/>
      <c r="N357" s="222"/>
      <c r="O357" s="222"/>
    </row>
    <row r="358" spans="1:15" outlineLevel="1" x14ac:dyDescent="0.2">
      <c r="A358" s="203">
        <f t="shared" si="5"/>
        <v>352</v>
      </c>
      <c r="B358" s="241" t="s">
        <v>683</v>
      </c>
      <c r="C358" s="224" t="s">
        <v>1004</v>
      </c>
      <c r="D358" s="224"/>
      <c r="E358" s="225" t="s">
        <v>1005</v>
      </c>
      <c r="F358" s="226" t="s">
        <v>1006</v>
      </c>
      <c r="G358" s="226" t="s">
        <v>1007</v>
      </c>
      <c r="H358" s="227"/>
      <c r="I358" s="227"/>
      <c r="J358" s="227"/>
      <c r="K358" s="229"/>
      <c r="L358" s="229"/>
      <c r="M358" s="229"/>
      <c r="N358" s="226"/>
      <c r="O358" s="226"/>
    </row>
    <row r="359" spans="1:15" outlineLevel="1" x14ac:dyDescent="0.2">
      <c r="A359" s="203">
        <f t="shared" si="5"/>
        <v>353</v>
      </c>
      <c r="B359" s="219" t="s">
        <v>863</v>
      </c>
      <c r="C359" s="220" t="s">
        <v>1004</v>
      </c>
      <c r="D359" s="221" t="s">
        <v>47</v>
      </c>
      <c r="E359" s="201" t="s">
        <v>979</v>
      </c>
      <c r="F359" s="202"/>
      <c r="G359" s="222" t="s">
        <v>1007</v>
      </c>
      <c r="H359" s="203"/>
      <c r="I359" s="203"/>
      <c r="J359" s="203"/>
      <c r="K359" s="202"/>
      <c r="L359" s="202"/>
      <c r="M359" s="202"/>
      <c r="N359" s="222"/>
      <c r="O359" s="222"/>
    </row>
    <row r="360" spans="1:15" outlineLevel="1" x14ac:dyDescent="0.2">
      <c r="A360" s="203">
        <f t="shared" si="5"/>
        <v>354</v>
      </c>
      <c r="B360" s="219" t="s">
        <v>866</v>
      </c>
      <c r="C360" s="251" t="s">
        <v>1004</v>
      </c>
      <c r="D360" s="221" t="s">
        <v>47</v>
      </c>
      <c r="E360" s="202" t="s">
        <v>867</v>
      </c>
      <c r="F360" s="222" t="s">
        <v>980</v>
      </c>
      <c r="G360" s="222" t="s">
        <v>1007</v>
      </c>
      <c r="H360" s="203"/>
      <c r="I360" s="203" t="s">
        <v>981</v>
      </c>
      <c r="J360" s="203"/>
      <c r="K360" s="202" t="s">
        <v>982</v>
      </c>
      <c r="L360" s="202" t="s">
        <v>831</v>
      </c>
      <c r="M360" s="202" t="s">
        <v>983</v>
      </c>
      <c r="N360" s="222"/>
      <c r="O360" s="232" t="s">
        <v>701</v>
      </c>
    </row>
    <row r="361" spans="1:15" outlineLevel="1" x14ac:dyDescent="0.2">
      <c r="A361" s="203">
        <f t="shared" si="5"/>
        <v>355</v>
      </c>
      <c r="B361" s="231" t="s">
        <v>725</v>
      </c>
      <c r="C361" s="251" t="s">
        <v>1004</v>
      </c>
      <c r="D361" s="220" t="s">
        <v>47</v>
      </c>
      <c r="E361" s="201" t="s">
        <v>726</v>
      </c>
      <c r="F361" s="222" t="s">
        <v>727</v>
      </c>
      <c r="G361" s="222" t="s">
        <v>1007</v>
      </c>
      <c r="H361" s="203"/>
      <c r="I361" s="203"/>
      <c r="J361" s="203"/>
      <c r="K361" s="202"/>
      <c r="L361" s="201" t="s">
        <v>722</v>
      </c>
      <c r="M361" s="202"/>
      <c r="N361" s="232" t="s">
        <v>728</v>
      </c>
      <c r="O361" s="232" t="s">
        <v>729</v>
      </c>
    </row>
    <row r="362" spans="1:15" outlineLevel="1" x14ac:dyDescent="0.2">
      <c r="A362" s="203">
        <f t="shared" si="5"/>
        <v>356</v>
      </c>
      <c r="B362" s="231" t="s">
        <v>719</v>
      </c>
      <c r="C362" s="251" t="s">
        <v>1004</v>
      </c>
      <c r="D362" s="221" t="s">
        <v>47</v>
      </c>
      <c r="E362" s="201" t="s">
        <v>720</v>
      </c>
      <c r="F362" s="222" t="s">
        <v>721</v>
      </c>
      <c r="G362" s="222" t="s">
        <v>1007</v>
      </c>
      <c r="H362" s="203"/>
      <c r="I362" s="203"/>
      <c r="J362" s="203"/>
      <c r="K362" s="202"/>
      <c r="L362" s="202" t="s">
        <v>722</v>
      </c>
      <c r="M362" s="202"/>
      <c r="N362" s="222" t="s">
        <v>723</v>
      </c>
      <c r="O362" s="232" t="s">
        <v>724</v>
      </c>
    </row>
    <row r="363" spans="1:15" outlineLevel="1" x14ac:dyDescent="0.2">
      <c r="A363" s="203">
        <f t="shared" si="5"/>
        <v>357</v>
      </c>
      <c r="B363" s="219" t="s">
        <v>689</v>
      </c>
      <c r="C363" s="251" t="s">
        <v>1004</v>
      </c>
      <c r="D363" s="221" t="s">
        <v>47</v>
      </c>
      <c r="E363" s="201" t="s">
        <v>973</v>
      </c>
      <c r="F363" s="202" t="s">
        <v>999</v>
      </c>
      <c r="G363" s="222" t="s">
        <v>1007</v>
      </c>
      <c r="H363" s="203"/>
      <c r="I363" s="203"/>
      <c r="J363" s="203"/>
      <c r="K363" s="202"/>
      <c r="L363" s="201"/>
      <c r="M363" s="202"/>
      <c r="N363" s="222"/>
      <c r="O363" s="222"/>
    </row>
    <row r="364" spans="1:15" outlineLevel="1" x14ac:dyDescent="0.2">
      <c r="A364" s="203">
        <f t="shared" si="5"/>
        <v>358</v>
      </c>
      <c r="B364" s="231" t="s">
        <v>695</v>
      </c>
      <c r="C364" s="251" t="s">
        <v>1004</v>
      </c>
      <c r="D364" s="220" t="s">
        <v>47</v>
      </c>
      <c r="E364" s="201" t="s">
        <v>696</v>
      </c>
      <c r="F364" s="232" t="s">
        <v>697</v>
      </c>
      <c r="G364" s="222" t="s">
        <v>1007</v>
      </c>
      <c r="H364" s="203"/>
      <c r="I364" s="203"/>
      <c r="J364" s="203"/>
      <c r="K364" s="243"/>
      <c r="L364" s="201" t="s">
        <v>873</v>
      </c>
      <c r="M364" s="202"/>
      <c r="N364" s="222"/>
      <c r="O364" s="232" t="s">
        <v>701</v>
      </c>
    </row>
    <row r="365" spans="1:15" outlineLevel="1" x14ac:dyDescent="0.2">
      <c r="A365" s="203">
        <f t="shared" si="5"/>
        <v>359</v>
      </c>
      <c r="B365" s="234" t="s">
        <v>679</v>
      </c>
      <c r="C365" s="251" t="s">
        <v>1004</v>
      </c>
      <c r="D365" s="221" t="s">
        <v>47</v>
      </c>
      <c r="E365" s="201" t="s">
        <v>813</v>
      </c>
      <c r="F365" s="202"/>
      <c r="G365" s="222" t="s">
        <v>989</v>
      </c>
      <c r="H365" s="203"/>
      <c r="I365" s="203" t="s">
        <v>815</v>
      </c>
      <c r="J365" s="203"/>
      <c r="K365" s="202"/>
      <c r="L365" s="202"/>
      <c r="M365" s="202"/>
      <c r="N365" s="222"/>
      <c r="O365" s="222"/>
    </row>
    <row r="366" spans="1:15" outlineLevel="1" x14ac:dyDescent="0.2">
      <c r="A366" s="203">
        <f t="shared" si="5"/>
        <v>360</v>
      </c>
      <c r="B366" s="219" t="s">
        <v>800</v>
      </c>
      <c r="C366" s="251" t="s">
        <v>1004</v>
      </c>
      <c r="D366" s="221" t="s">
        <v>47</v>
      </c>
      <c r="E366" s="201" t="s">
        <v>801</v>
      </c>
      <c r="F366" s="202"/>
      <c r="G366" s="222" t="s">
        <v>989</v>
      </c>
      <c r="H366" s="203"/>
      <c r="I366" s="203"/>
      <c r="J366" s="203"/>
      <c r="K366" s="202" t="s">
        <v>803</v>
      </c>
      <c r="L366" s="202" t="s">
        <v>722</v>
      </c>
      <c r="M366" s="202" t="s">
        <v>804</v>
      </c>
      <c r="N366" s="222"/>
      <c r="O366" s="222" t="s">
        <v>701</v>
      </c>
    </row>
    <row r="367" spans="1:15" outlineLevel="1" x14ac:dyDescent="0.2">
      <c r="A367" s="203">
        <f t="shared" si="5"/>
        <v>361</v>
      </c>
      <c r="B367" s="219" t="s">
        <v>805</v>
      </c>
      <c r="C367" s="221" t="s">
        <v>1004</v>
      </c>
      <c r="D367" s="221" t="s">
        <v>47</v>
      </c>
      <c r="E367" s="202" t="s">
        <v>806</v>
      </c>
      <c r="F367" s="202"/>
      <c r="G367" s="222"/>
      <c r="H367" s="203"/>
      <c r="I367" s="203"/>
      <c r="J367" s="203"/>
      <c r="K367" s="202"/>
      <c r="L367" s="202"/>
      <c r="M367" s="202"/>
      <c r="N367" s="222"/>
      <c r="O367" s="222"/>
    </row>
    <row r="368" spans="1:15" outlineLevel="1" x14ac:dyDescent="0.2">
      <c r="A368" s="203">
        <f t="shared" si="5"/>
        <v>362</v>
      </c>
      <c r="B368" s="219" t="s">
        <v>674</v>
      </c>
      <c r="C368" s="221" t="s">
        <v>1004</v>
      </c>
      <c r="D368" s="221" t="s">
        <v>47</v>
      </c>
      <c r="E368" s="201" t="s">
        <v>675</v>
      </c>
      <c r="F368" s="202" t="s">
        <v>1008</v>
      </c>
      <c r="G368" s="222" t="s">
        <v>1007</v>
      </c>
      <c r="H368" s="203"/>
      <c r="I368" s="203" t="s">
        <v>757</v>
      </c>
      <c r="J368" s="203"/>
      <c r="K368" s="202"/>
      <c r="L368" s="202"/>
      <c r="M368" s="202"/>
      <c r="N368" s="222"/>
      <c r="O368" s="222"/>
    </row>
    <row r="369" spans="1:15" outlineLevel="1" x14ac:dyDescent="0.2">
      <c r="A369" s="203">
        <f t="shared" si="5"/>
        <v>363</v>
      </c>
      <c r="B369" s="241" t="s">
        <v>683</v>
      </c>
      <c r="C369" s="224" t="s">
        <v>1009</v>
      </c>
      <c r="D369" s="224"/>
      <c r="E369" s="225" t="s">
        <v>1010</v>
      </c>
      <c r="F369" s="226" t="s">
        <v>1006</v>
      </c>
      <c r="G369" s="226" t="s">
        <v>1011</v>
      </c>
      <c r="H369" s="227"/>
      <c r="I369" s="227"/>
      <c r="J369" s="227"/>
      <c r="K369" s="229"/>
      <c r="L369" s="229"/>
      <c r="M369" s="229"/>
      <c r="N369" s="226"/>
      <c r="O369" s="226"/>
    </row>
    <row r="370" spans="1:15" outlineLevel="1" x14ac:dyDescent="0.2">
      <c r="A370" s="203">
        <f t="shared" si="5"/>
        <v>364</v>
      </c>
      <c r="B370" s="219" t="s">
        <v>863</v>
      </c>
      <c r="C370" s="220" t="s">
        <v>1009</v>
      </c>
      <c r="D370" s="221" t="s">
        <v>47</v>
      </c>
      <c r="E370" s="201" t="s">
        <v>979</v>
      </c>
      <c r="F370" s="202"/>
      <c r="G370" s="222" t="s">
        <v>1011</v>
      </c>
      <c r="H370" s="203"/>
      <c r="I370" s="203"/>
      <c r="J370" s="203"/>
      <c r="K370" s="202"/>
      <c r="L370" s="202"/>
      <c r="M370" s="202"/>
      <c r="N370" s="222"/>
      <c r="O370" s="222"/>
    </row>
    <row r="371" spans="1:15" outlineLevel="1" x14ac:dyDescent="0.2">
      <c r="A371" s="203">
        <f t="shared" si="5"/>
        <v>365</v>
      </c>
      <c r="B371" s="219" t="s">
        <v>866</v>
      </c>
      <c r="C371" s="251" t="s">
        <v>1009</v>
      </c>
      <c r="D371" s="221" t="s">
        <v>47</v>
      </c>
      <c r="E371" s="202" t="s">
        <v>867</v>
      </c>
      <c r="F371" s="222" t="s">
        <v>980</v>
      </c>
      <c r="G371" s="222" t="s">
        <v>1011</v>
      </c>
      <c r="H371" s="203"/>
      <c r="I371" s="203" t="s">
        <v>981</v>
      </c>
      <c r="J371" s="203"/>
      <c r="K371" s="202" t="s">
        <v>982</v>
      </c>
      <c r="L371" s="202" t="s">
        <v>831</v>
      </c>
      <c r="M371" s="202" t="s">
        <v>983</v>
      </c>
      <c r="N371" s="222"/>
      <c r="O371" s="232" t="s">
        <v>701</v>
      </c>
    </row>
    <row r="372" spans="1:15" outlineLevel="1" x14ac:dyDescent="0.2">
      <c r="A372" s="203">
        <f t="shared" si="5"/>
        <v>366</v>
      </c>
      <c r="B372" s="231" t="s">
        <v>725</v>
      </c>
      <c r="C372" s="251" t="s">
        <v>1009</v>
      </c>
      <c r="D372" s="220" t="s">
        <v>47</v>
      </c>
      <c r="E372" s="201" t="s">
        <v>726</v>
      </c>
      <c r="F372" s="222" t="s">
        <v>727</v>
      </c>
      <c r="G372" s="222" t="s">
        <v>1011</v>
      </c>
      <c r="H372" s="203"/>
      <c r="I372" s="203"/>
      <c r="J372" s="203"/>
      <c r="K372" s="202"/>
      <c r="L372" s="201" t="s">
        <v>722</v>
      </c>
      <c r="M372" s="202"/>
      <c r="N372" s="232" t="s">
        <v>728</v>
      </c>
      <c r="O372" s="232" t="s">
        <v>729</v>
      </c>
    </row>
    <row r="373" spans="1:15" outlineLevel="1" x14ac:dyDescent="0.2">
      <c r="A373" s="203">
        <f t="shared" si="5"/>
        <v>367</v>
      </c>
      <c r="B373" s="231" t="s">
        <v>719</v>
      </c>
      <c r="C373" s="251" t="s">
        <v>1009</v>
      </c>
      <c r="D373" s="221" t="s">
        <v>47</v>
      </c>
      <c r="E373" s="201" t="s">
        <v>720</v>
      </c>
      <c r="F373" s="222" t="s">
        <v>721</v>
      </c>
      <c r="G373" s="222" t="s">
        <v>1011</v>
      </c>
      <c r="H373" s="203"/>
      <c r="I373" s="203"/>
      <c r="J373" s="203"/>
      <c r="K373" s="202"/>
      <c r="L373" s="202" t="s">
        <v>722</v>
      </c>
      <c r="M373" s="202"/>
      <c r="N373" s="222" t="s">
        <v>723</v>
      </c>
      <c r="O373" s="232" t="s">
        <v>724</v>
      </c>
    </row>
    <row r="374" spans="1:15" outlineLevel="1" x14ac:dyDescent="0.2">
      <c r="A374" s="203">
        <f t="shared" si="5"/>
        <v>368</v>
      </c>
      <c r="B374" s="219" t="s">
        <v>689</v>
      </c>
      <c r="C374" s="251" t="s">
        <v>1009</v>
      </c>
      <c r="D374" s="221" t="s">
        <v>47</v>
      </c>
      <c r="E374" s="201" t="s">
        <v>973</v>
      </c>
      <c r="F374" s="202" t="s">
        <v>999</v>
      </c>
      <c r="G374" s="222" t="s">
        <v>1011</v>
      </c>
      <c r="H374" s="203"/>
      <c r="I374" s="203"/>
      <c r="J374" s="203"/>
      <c r="K374" s="202"/>
      <c r="L374" s="201"/>
      <c r="M374" s="202"/>
      <c r="N374" s="222"/>
      <c r="O374" s="222"/>
    </row>
    <row r="375" spans="1:15" outlineLevel="1" x14ac:dyDescent="0.2">
      <c r="A375" s="203">
        <f t="shared" si="5"/>
        <v>369</v>
      </c>
      <c r="B375" s="231" t="s">
        <v>695</v>
      </c>
      <c r="C375" s="251" t="s">
        <v>1009</v>
      </c>
      <c r="D375" s="220" t="s">
        <v>47</v>
      </c>
      <c r="E375" s="201" t="s">
        <v>696</v>
      </c>
      <c r="F375" s="232" t="s">
        <v>697</v>
      </c>
      <c r="G375" s="222" t="s">
        <v>1011</v>
      </c>
      <c r="H375" s="203"/>
      <c r="I375" s="203"/>
      <c r="J375" s="203"/>
      <c r="K375" s="243"/>
      <c r="L375" s="201" t="s">
        <v>873</v>
      </c>
      <c r="M375" s="202"/>
      <c r="N375" s="222"/>
      <c r="O375" s="232" t="s">
        <v>701</v>
      </c>
    </row>
    <row r="376" spans="1:15" outlineLevel="1" x14ac:dyDescent="0.2">
      <c r="A376" s="203">
        <f t="shared" si="5"/>
        <v>370</v>
      </c>
      <c r="B376" s="234" t="s">
        <v>679</v>
      </c>
      <c r="C376" s="251" t="s">
        <v>1009</v>
      </c>
      <c r="D376" s="221" t="s">
        <v>47</v>
      </c>
      <c r="E376" s="201" t="s">
        <v>813</v>
      </c>
      <c r="F376" s="202"/>
      <c r="G376" s="222" t="s">
        <v>989</v>
      </c>
      <c r="H376" s="203"/>
      <c r="I376" s="203" t="s">
        <v>815</v>
      </c>
      <c r="J376" s="203"/>
      <c r="K376" s="202"/>
      <c r="L376" s="202"/>
      <c r="M376" s="202"/>
      <c r="N376" s="222"/>
      <c r="O376" s="222"/>
    </row>
    <row r="377" spans="1:15" outlineLevel="1" x14ac:dyDescent="0.2">
      <c r="A377" s="203">
        <f t="shared" si="5"/>
        <v>371</v>
      </c>
      <c r="B377" s="219" t="s">
        <v>800</v>
      </c>
      <c r="C377" s="251" t="s">
        <v>1009</v>
      </c>
      <c r="D377" s="221" t="s">
        <v>47</v>
      </c>
      <c r="E377" s="201" t="s">
        <v>801</v>
      </c>
      <c r="F377" s="222"/>
      <c r="G377" s="222" t="s">
        <v>989</v>
      </c>
      <c r="H377" s="203"/>
      <c r="I377" s="203"/>
      <c r="J377" s="203"/>
      <c r="K377" s="202" t="s">
        <v>803</v>
      </c>
      <c r="L377" s="202" t="s">
        <v>722</v>
      </c>
      <c r="M377" s="202" t="s">
        <v>804</v>
      </c>
      <c r="N377" s="222"/>
      <c r="O377" s="222" t="s">
        <v>701</v>
      </c>
    </row>
    <row r="378" spans="1:15" outlineLevel="1" x14ac:dyDescent="0.2">
      <c r="A378" s="203">
        <f t="shared" si="5"/>
        <v>372</v>
      </c>
      <c r="B378" s="219" t="s">
        <v>805</v>
      </c>
      <c r="C378" s="221" t="s">
        <v>1009</v>
      </c>
      <c r="D378" s="221" t="s">
        <v>47</v>
      </c>
      <c r="E378" s="202" t="s">
        <v>806</v>
      </c>
      <c r="F378" s="202"/>
      <c r="G378" s="222"/>
      <c r="H378" s="203"/>
      <c r="I378" s="203"/>
      <c r="J378" s="203"/>
      <c r="K378" s="202"/>
      <c r="L378" s="202"/>
      <c r="M378" s="202"/>
      <c r="N378" s="222"/>
      <c r="O378" s="222"/>
    </row>
    <row r="379" spans="1:15" outlineLevel="1" x14ac:dyDescent="0.2">
      <c r="A379" s="203">
        <f t="shared" si="5"/>
        <v>373</v>
      </c>
      <c r="B379" s="219" t="s">
        <v>674</v>
      </c>
      <c r="C379" s="221" t="s">
        <v>1009</v>
      </c>
      <c r="D379" s="221" t="s">
        <v>47</v>
      </c>
      <c r="E379" s="201" t="s">
        <v>675</v>
      </c>
      <c r="F379" s="202" t="s">
        <v>1012</v>
      </c>
      <c r="G379" s="222" t="s">
        <v>1011</v>
      </c>
      <c r="H379" s="203"/>
      <c r="I379" s="203" t="s">
        <v>1013</v>
      </c>
      <c r="J379" s="203"/>
      <c r="K379" s="202"/>
      <c r="L379" s="202"/>
      <c r="M379" s="202"/>
      <c r="N379" s="222"/>
      <c r="O379" s="222"/>
    </row>
    <row r="380" spans="1:15" outlineLevel="1" x14ac:dyDescent="0.2">
      <c r="A380" s="203">
        <f t="shared" si="5"/>
        <v>374</v>
      </c>
      <c r="B380" s="241" t="s">
        <v>683</v>
      </c>
      <c r="C380" s="224" t="s">
        <v>1014</v>
      </c>
      <c r="D380" s="224"/>
      <c r="E380" s="225" t="s">
        <v>1015</v>
      </c>
      <c r="F380" s="226" t="s">
        <v>1016</v>
      </c>
      <c r="G380" s="226" t="s">
        <v>1017</v>
      </c>
      <c r="H380" s="227"/>
      <c r="I380" s="227"/>
      <c r="J380" s="227"/>
      <c r="K380" s="229"/>
      <c r="L380" s="229"/>
      <c r="M380" s="229"/>
      <c r="N380" s="226"/>
      <c r="O380" s="226"/>
    </row>
    <row r="381" spans="1:15" outlineLevel="1" x14ac:dyDescent="0.2">
      <c r="A381" s="203">
        <f t="shared" si="5"/>
        <v>375</v>
      </c>
      <c r="B381" s="219" t="s">
        <v>683</v>
      </c>
      <c r="C381" s="220" t="s">
        <v>1014</v>
      </c>
      <c r="D381" s="221"/>
      <c r="E381" s="201" t="s">
        <v>1018</v>
      </c>
      <c r="F381" s="202"/>
      <c r="G381" s="222" t="s">
        <v>1017</v>
      </c>
      <c r="H381" s="203"/>
      <c r="I381" s="203"/>
      <c r="J381" s="203"/>
      <c r="K381" s="202"/>
      <c r="L381" s="202"/>
      <c r="M381" s="202"/>
      <c r="N381" s="222"/>
      <c r="O381" s="222"/>
    </row>
    <row r="382" spans="1:15" outlineLevel="1" x14ac:dyDescent="0.2">
      <c r="A382" s="203">
        <f t="shared" si="5"/>
        <v>376</v>
      </c>
      <c r="B382" s="219" t="s">
        <v>689</v>
      </c>
      <c r="C382" s="220" t="s">
        <v>1014</v>
      </c>
      <c r="D382" s="221" t="s">
        <v>748</v>
      </c>
      <c r="E382" s="201" t="s">
        <v>1019</v>
      </c>
      <c r="F382" s="202" t="s">
        <v>1020</v>
      </c>
      <c r="G382" s="222" t="s">
        <v>1017</v>
      </c>
      <c r="H382" s="203"/>
      <c r="I382" s="203"/>
      <c r="J382" s="203"/>
      <c r="K382" s="202"/>
      <c r="L382" s="201"/>
      <c r="M382" s="202"/>
      <c r="N382" s="222"/>
      <c r="O382" s="222"/>
    </row>
    <row r="383" spans="1:15" outlineLevel="1" x14ac:dyDescent="0.2">
      <c r="A383" s="203">
        <f t="shared" si="5"/>
        <v>377</v>
      </c>
      <c r="B383" s="219" t="s">
        <v>695</v>
      </c>
      <c r="C383" s="220" t="s">
        <v>1014</v>
      </c>
      <c r="D383" s="221" t="s">
        <v>748</v>
      </c>
      <c r="E383" s="201" t="s">
        <v>696</v>
      </c>
      <c r="F383" s="222" t="s">
        <v>1021</v>
      </c>
      <c r="G383" s="222"/>
      <c r="H383" s="203"/>
      <c r="I383" s="203"/>
      <c r="J383" s="203"/>
      <c r="K383" s="243"/>
      <c r="L383" s="201" t="s">
        <v>635</v>
      </c>
      <c r="M383" s="202"/>
      <c r="N383" s="222"/>
      <c r="O383" s="222"/>
    </row>
    <row r="384" spans="1:15" outlineLevel="1" x14ac:dyDescent="0.2">
      <c r="A384" s="203">
        <f t="shared" si="5"/>
        <v>378</v>
      </c>
      <c r="B384" s="231" t="s">
        <v>725</v>
      </c>
      <c r="C384" s="251" t="s">
        <v>1014</v>
      </c>
      <c r="D384" s="220" t="s">
        <v>47</v>
      </c>
      <c r="E384" s="201" t="s">
        <v>726</v>
      </c>
      <c r="F384" s="222" t="s">
        <v>727</v>
      </c>
      <c r="G384" s="222" t="s">
        <v>1017</v>
      </c>
      <c r="H384" s="203"/>
      <c r="I384" s="203"/>
      <c r="J384" s="203"/>
      <c r="K384" s="202"/>
      <c r="L384" s="201" t="s">
        <v>722</v>
      </c>
      <c r="M384" s="202"/>
      <c r="N384" s="232" t="s">
        <v>728</v>
      </c>
      <c r="O384" s="232" t="s">
        <v>729</v>
      </c>
    </row>
    <row r="385" spans="1:15" outlineLevel="1" x14ac:dyDescent="0.2">
      <c r="A385" s="203">
        <f t="shared" si="5"/>
        <v>379</v>
      </c>
      <c r="B385" s="231" t="s">
        <v>719</v>
      </c>
      <c r="C385" s="251" t="s">
        <v>1014</v>
      </c>
      <c r="D385" s="221" t="s">
        <v>47</v>
      </c>
      <c r="E385" s="201" t="s">
        <v>720</v>
      </c>
      <c r="F385" s="222" t="s">
        <v>721</v>
      </c>
      <c r="G385" s="222" t="s">
        <v>1017</v>
      </c>
      <c r="H385" s="203"/>
      <c r="I385" s="203"/>
      <c r="J385" s="203"/>
      <c r="K385" s="202"/>
      <c r="L385" s="202" t="s">
        <v>722</v>
      </c>
      <c r="M385" s="202"/>
      <c r="N385" s="222" t="s">
        <v>723</v>
      </c>
      <c r="O385" s="232" t="s">
        <v>724</v>
      </c>
    </row>
    <row r="386" spans="1:15" outlineLevel="1" x14ac:dyDescent="0.2">
      <c r="A386" s="203">
        <f t="shared" si="5"/>
        <v>380</v>
      </c>
      <c r="B386" s="219" t="s">
        <v>689</v>
      </c>
      <c r="C386" s="251" t="s">
        <v>1014</v>
      </c>
      <c r="D386" s="221" t="s">
        <v>47</v>
      </c>
      <c r="E386" s="201" t="s">
        <v>973</v>
      </c>
      <c r="F386" s="202" t="s">
        <v>999</v>
      </c>
      <c r="G386" s="222" t="s">
        <v>1017</v>
      </c>
      <c r="H386" s="203"/>
      <c r="I386" s="203"/>
      <c r="J386" s="203"/>
      <c r="K386" s="202"/>
      <c r="L386" s="201"/>
      <c r="M386" s="202"/>
      <c r="N386" s="222"/>
      <c r="O386" s="222"/>
    </row>
    <row r="387" spans="1:15" outlineLevel="1" x14ac:dyDescent="0.2">
      <c r="A387" s="203">
        <f t="shared" si="5"/>
        <v>381</v>
      </c>
      <c r="B387" s="231" t="s">
        <v>695</v>
      </c>
      <c r="C387" s="251" t="s">
        <v>1014</v>
      </c>
      <c r="D387" s="220" t="s">
        <v>47</v>
      </c>
      <c r="E387" s="201" t="s">
        <v>696</v>
      </c>
      <c r="F387" s="232" t="s">
        <v>697</v>
      </c>
      <c r="G387" s="222" t="s">
        <v>1017</v>
      </c>
      <c r="H387" s="203"/>
      <c r="I387" s="203"/>
      <c r="J387" s="203"/>
      <c r="K387" s="243"/>
      <c r="L387" s="201" t="s">
        <v>873</v>
      </c>
      <c r="M387" s="202"/>
      <c r="N387" s="222"/>
      <c r="O387" s="232" t="s">
        <v>701</v>
      </c>
    </row>
    <row r="388" spans="1:15" outlineLevel="1" x14ac:dyDescent="0.2">
      <c r="A388" s="203">
        <f t="shared" si="5"/>
        <v>382</v>
      </c>
      <c r="B388" s="219" t="s">
        <v>689</v>
      </c>
      <c r="C388" s="251" t="s">
        <v>1014</v>
      </c>
      <c r="D388" s="221" t="s">
        <v>706</v>
      </c>
      <c r="E388" s="201" t="s">
        <v>973</v>
      </c>
      <c r="F388" s="202" t="s">
        <v>999</v>
      </c>
      <c r="G388" s="222" t="s">
        <v>1017</v>
      </c>
      <c r="H388" s="203"/>
      <c r="I388" s="203"/>
      <c r="J388" s="203"/>
      <c r="K388" s="202"/>
      <c r="L388" s="201"/>
      <c r="M388" s="202"/>
      <c r="N388" s="222"/>
      <c r="O388" s="222"/>
    </row>
    <row r="389" spans="1:15" outlineLevel="1" x14ac:dyDescent="0.2">
      <c r="A389" s="203">
        <f t="shared" si="5"/>
        <v>383</v>
      </c>
      <c r="B389" s="231" t="s">
        <v>695</v>
      </c>
      <c r="C389" s="251" t="s">
        <v>1014</v>
      </c>
      <c r="D389" s="220" t="s">
        <v>706</v>
      </c>
      <c r="E389" s="201" t="s">
        <v>696</v>
      </c>
      <c r="F389" s="232" t="s">
        <v>697</v>
      </c>
      <c r="G389" s="222" t="s">
        <v>1017</v>
      </c>
      <c r="H389" s="203"/>
      <c r="I389" s="203"/>
      <c r="J389" s="203"/>
      <c r="K389" s="243"/>
      <c r="L389" s="201" t="s">
        <v>873</v>
      </c>
      <c r="M389" s="202"/>
      <c r="N389" s="222"/>
      <c r="O389" s="232" t="s">
        <v>701</v>
      </c>
    </row>
    <row r="390" spans="1:15" outlineLevel="1" x14ac:dyDescent="0.2">
      <c r="A390" s="203">
        <f t="shared" si="5"/>
        <v>384</v>
      </c>
      <c r="B390" s="219" t="s">
        <v>674</v>
      </c>
      <c r="C390" s="221" t="s">
        <v>1014</v>
      </c>
      <c r="D390" s="221" t="s">
        <v>47</v>
      </c>
      <c r="E390" s="201" t="s">
        <v>675</v>
      </c>
      <c r="F390" s="202" t="s">
        <v>1022</v>
      </c>
      <c r="G390" s="222" t="s">
        <v>1017</v>
      </c>
      <c r="H390" s="203"/>
      <c r="I390" s="203" t="s">
        <v>754</v>
      </c>
      <c r="J390" s="203"/>
      <c r="K390" s="202"/>
      <c r="L390" s="202"/>
      <c r="M390" s="202"/>
      <c r="N390" s="222"/>
      <c r="O390" s="222"/>
    </row>
    <row r="391" spans="1:15" outlineLevel="1" x14ac:dyDescent="0.2">
      <c r="A391" s="203">
        <f t="shared" si="5"/>
        <v>385</v>
      </c>
      <c r="B391" s="219" t="s">
        <v>674</v>
      </c>
      <c r="C391" s="221" t="s">
        <v>1014</v>
      </c>
      <c r="D391" s="221" t="s">
        <v>706</v>
      </c>
      <c r="E391" s="201" t="s">
        <v>675</v>
      </c>
      <c r="F391" s="202" t="s">
        <v>1023</v>
      </c>
      <c r="G391" s="222" t="s">
        <v>1017</v>
      </c>
      <c r="H391" s="203"/>
      <c r="I391" s="203" t="s">
        <v>1003</v>
      </c>
      <c r="J391" s="203"/>
      <c r="K391" s="202"/>
      <c r="L391" s="202"/>
      <c r="M391" s="202"/>
      <c r="N391" s="222"/>
      <c r="O391" s="222"/>
    </row>
    <row r="392" spans="1:15" outlineLevel="1" x14ac:dyDescent="0.2">
      <c r="A392" s="203">
        <f t="shared" si="5"/>
        <v>386</v>
      </c>
      <c r="B392" s="241" t="s">
        <v>683</v>
      </c>
      <c r="C392" s="224" t="s">
        <v>1024</v>
      </c>
      <c r="D392" s="224"/>
      <c r="E392" s="225" t="s">
        <v>1025</v>
      </c>
      <c r="F392" s="226" t="s">
        <v>1026</v>
      </c>
      <c r="G392" s="226" t="s">
        <v>816</v>
      </c>
      <c r="H392" s="227" t="s">
        <v>1027</v>
      </c>
      <c r="I392" s="227" t="s">
        <v>1028</v>
      </c>
      <c r="J392" s="227" t="s">
        <v>1029</v>
      </c>
      <c r="K392" s="229"/>
      <c r="L392" s="229"/>
      <c r="M392" s="229"/>
      <c r="N392" s="226"/>
      <c r="O392" s="226"/>
    </row>
    <row r="393" spans="1:15" outlineLevel="1" x14ac:dyDescent="0.2">
      <c r="A393" s="203">
        <f t="shared" si="5"/>
        <v>387</v>
      </c>
      <c r="B393" s="219" t="s">
        <v>1030</v>
      </c>
      <c r="C393" s="220" t="s">
        <v>1024</v>
      </c>
      <c r="D393" s="221" t="s">
        <v>47</v>
      </c>
      <c r="E393" s="201" t="s">
        <v>1031</v>
      </c>
      <c r="F393" s="202" t="s">
        <v>1032</v>
      </c>
      <c r="G393" s="222" t="s">
        <v>816</v>
      </c>
      <c r="H393" s="203"/>
      <c r="I393" s="203"/>
      <c r="J393" s="203"/>
      <c r="K393" s="202"/>
      <c r="L393" s="202"/>
      <c r="M393" s="202"/>
      <c r="N393" s="222"/>
      <c r="O393" s="222"/>
    </row>
    <row r="394" spans="1:15" outlineLevel="1" x14ac:dyDescent="0.2">
      <c r="A394" s="203">
        <f t="shared" si="5"/>
        <v>388</v>
      </c>
      <c r="B394" s="219" t="s">
        <v>1033</v>
      </c>
      <c r="C394" s="220" t="s">
        <v>1024</v>
      </c>
      <c r="D394" s="221" t="s">
        <v>47</v>
      </c>
      <c r="E394" s="201" t="s">
        <v>1034</v>
      </c>
      <c r="F394" s="202"/>
      <c r="G394" s="222" t="s">
        <v>816</v>
      </c>
      <c r="H394" s="203"/>
      <c r="I394" s="203"/>
      <c r="J394" s="203" t="s">
        <v>1035</v>
      </c>
      <c r="K394" s="202" t="s">
        <v>1036</v>
      </c>
      <c r="L394" s="202"/>
      <c r="M394" s="202"/>
      <c r="N394" s="222"/>
      <c r="O394" s="232"/>
    </row>
    <row r="395" spans="1:15" outlineLevel="1" x14ac:dyDescent="0.2">
      <c r="A395" s="203">
        <f t="shared" si="5"/>
        <v>389</v>
      </c>
      <c r="B395" s="219" t="s">
        <v>879</v>
      </c>
      <c r="C395" s="220" t="s">
        <v>1024</v>
      </c>
      <c r="D395" s="221" t="s">
        <v>47</v>
      </c>
      <c r="E395" s="201" t="s">
        <v>1037</v>
      </c>
      <c r="F395" s="202"/>
      <c r="G395" s="222" t="s">
        <v>816</v>
      </c>
      <c r="H395" s="203"/>
      <c r="I395" s="203"/>
      <c r="J395" s="203"/>
      <c r="K395" s="202"/>
      <c r="L395" s="202"/>
      <c r="M395" s="202"/>
      <c r="N395" s="222"/>
      <c r="O395" s="222"/>
    </row>
    <row r="396" spans="1:15" outlineLevel="1" x14ac:dyDescent="0.2">
      <c r="A396" s="203">
        <f t="shared" si="5"/>
        <v>390</v>
      </c>
      <c r="B396" s="219" t="s">
        <v>885</v>
      </c>
      <c r="C396" s="220" t="s">
        <v>1024</v>
      </c>
      <c r="D396" s="221" t="s">
        <v>47</v>
      </c>
      <c r="E396" s="201" t="s">
        <v>1038</v>
      </c>
      <c r="F396" s="202"/>
      <c r="G396" s="222" t="s">
        <v>816</v>
      </c>
      <c r="H396" s="203"/>
      <c r="I396" s="203"/>
      <c r="J396" s="203" t="s">
        <v>1039</v>
      </c>
      <c r="K396" s="202"/>
      <c r="L396" s="202" t="s">
        <v>722</v>
      </c>
      <c r="M396" s="202"/>
      <c r="N396" s="222"/>
      <c r="O396" s="222" t="s">
        <v>724</v>
      </c>
    </row>
    <row r="397" spans="1:15" outlineLevel="1" x14ac:dyDescent="0.2">
      <c r="A397" s="203">
        <f t="shared" ref="A397:A415" si="6">ROW(A391)</f>
        <v>391</v>
      </c>
      <c r="B397" s="219" t="s">
        <v>1040</v>
      </c>
      <c r="C397" s="220" t="s">
        <v>1024</v>
      </c>
      <c r="D397" s="221" t="s">
        <v>47</v>
      </c>
      <c r="E397" s="201" t="s">
        <v>1041</v>
      </c>
      <c r="F397" s="202"/>
      <c r="G397" s="222" t="s">
        <v>816</v>
      </c>
      <c r="H397" s="203"/>
      <c r="I397" s="203"/>
      <c r="J397" s="203"/>
      <c r="K397" s="202"/>
      <c r="L397" s="202"/>
      <c r="M397" s="202"/>
      <c r="N397" s="222"/>
      <c r="O397" s="222"/>
    </row>
    <row r="398" spans="1:15" outlineLevel="1" x14ac:dyDescent="0.2">
      <c r="A398" s="203">
        <f t="shared" si="6"/>
        <v>392</v>
      </c>
      <c r="B398" s="219" t="s">
        <v>679</v>
      </c>
      <c r="C398" s="220" t="s">
        <v>1024</v>
      </c>
      <c r="D398" s="221" t="s">
        <v>47</v>
      </c>
      <c r="E398" s="201" t="s">
        <v>846</v>
      </c>
      <c r="F398" s="202"/>
      <c r="G398" s="222" t="s">
        <v>816</v>
      </c>
      <c r="H398" s="203"/>
      <c r="I398" s="203"/>
      <c r="J398" s="203"/>
      <c r="K398" s="202"/>
      <c r="L398" s="202"/>
      <c r="M398" s="202"/>
      <c r="N398" s="222"/>
      <c r="O398" s="222"/>
    </row>
    <row r="399" spans="1:15" outlineLevel="1" x14ac:dyDescent="0.2">
      <c r="A399" s="203">
        <f t="shared" si="6"/>
        <v>393</v>
      </c>
      <c r="B399" s="219" t="s">
        <v>679</v>
      </c>
      <c r="C399" s="220" t="s">
        <v>1024</v>
      </c>
      <c r="D399" s="221" t="s">
        <v>706</v>
      </c>
      <c r="E399" s="201" t="s">
        <v>846</v>
      </c>
      <c r="F399" s="202"/>
      <c r="G399" s="222" t="s">
        <v>816</v>
      </c>
      <c r="H399" s="203"/>
      <c r="I399" s="203"/>
      <c r="J399" s="203"/>
      <c r="K399" s="202"/>
      <c r="L399" s="202"/>
      <c r="M399" s="202"/>
      <c r="N399" s="222"/>
      <c r="O399" s="222"/>
    </row>
    <row r="400" spans="1:15" outlineLevel="1" x14ac:dyDescent="0.2">
      <c r="A400" s="203">
        <f t="shared" si="6"/>
        <v>394</v>
      </c>
      <c r="B400" s="219" t="s">
        <v>679</v>
      </c>
      <c r="C400" s="220" t="s">
        <v>1024</v>
      </c>
      <c r="D400" s="221" t="s">
        <v>748</v>
      </c>
      <c r="E400" s="201" t="s">
        <v>846</v>
      </c>
      <c r="F400" s="202"/>
      <c r="G400" s="222" t="s">
        <v>816</v>
      </c>
      <c r="H400" s="203"/>
      <c r="I400" s="203"/>
      <c r="J400" s="203"/>
      <c r="K400" s="202"/>
      <c r="L400" s="202"/>
      <c r="M400" s="202"/>
      <c r="N400" s="222"/>
      <c r="O400" s="222"/>
    </row>
    <row r="401" spans="1:15" outlineLevel="1" x14ac:dyDescent="0.2">
      <c r="A401" s="203">
        <f t="shared" si="6"/>
        <v>395</v>
      </c>
      <c r="B401" s="219" t="s">
        <v>679</v>
      </c>
      <c r="C401" s="220" t="s">
        <v>1024</v>
      </c>
      <c r="D401" s="221" t="s">
        <v>752</v>
      </c>
      <c r="E401" s="201" t="s">
        <v>846</v>
      </c>
      <c r="F401" s="222"/>
      <c r="G401" s="222" t="s">
        <v>816</v>
      </c>
      <c r="H401" s="203"/>
      <c r="I401" s="203"/>
      <c r="J401" s="203"/>
      <c r="K401" s="202"/>
      <c r="L401" s="202"/>
      <c r="M401" s="202"/>
      <c r="N401" s="222"/>
      <c r="O401" s="222"/>
    </row>
    <row r="402" spans="1:15" outlineLevel="1" x14ac:dyDescent="0.2">
      <c r="A402" s="203">
        <f t="shared" si="6"/>
        <v>396</v>
      </c>
      <c r="B402" s="219" t="s">
        <v>674</v>
      </c>
      <c r="C402" s="220" t="s">
        <v>1024</v>
      </c>
      <c r="D402" s="221" t="s">
        <v>47</v>
      </c>
      <c r="E402" s="201" t="s">
        <v>675</v>
      </c>
      <c r="F402" s="201" t="s">
        <v>1042</v>
      </c>
      <c r="G402" s="222" t="s">
        <v>816</v>
      </c>
      <c r="H402" s="203"/>
      <c r="I402" s="203" t="s">
        <v>1043</v>
      </c>
      <c r="J402" s="203"/>
      <c r="K402" s="202"/>
      <c r="L402" s="202"/>
      <c r="M402" s="202"/>
      <c r="N402" s="222"/>
      <c r="O402" s="222"/>
    </row>
    <row r="403" spans="1:15" outlineLevel="1" x14ac:dyDescent="0.2">
      <c r="A403" s="203">
        <f t="shared" si="6"/>
        <v>397</v>
      </c>
      <c r="B403" s="241" t="s">
        <v>683</v>
      </c>
      <c r="C403" s="224" t="s">
        <v>1044</v>
      </c>
      <c r="D403" s="228"/>
      <c r="E403" s="225" t="s">
        <v>1045</v>
      </c>
      <c r="F403" s="229"/>
      <c r="G403" s="226" t="s">
        <v>808</v>
      </c>
      <c r="H403" s="227" t="s">
        <v>1027</v>
      </c>
      <c r="I403" s="227" t="s">
        <v>1046</v>
      </c>
      <c r="J403" s="227"/>
      <c r="K403" s="229"/>
      <c r="L403" s="229"/>
      <c r="M403" s="229"/>
      <c r="N403" s="226"/>
      <c r="O403" s="226"/>
    </row>
    <row r="404" spans="1:15" outlineLevel="1" x14ac:dyDescent="0.2">
      <c r="A404" s="203">
        <f t="shared" si="6"/>
        <v>398</v>
      </c>
      <c r="B404" s="219" t="s">
        <v>964</v>
      </c>
      <c r="C404" s="220" t="s">
        <v>1044</v>
      </c>
      <c r="D404" s="221" t="s">
        <v>47</v>
      </c>
      <c r="E404" s="201" t="s">
        <v>1047</v>
      </c>
      <c r="F404" s="202"/>
      <c r="G404" s="222" t="s">
        <v>808</v>
      </c>
      <c r="H404" s="203"/>
      <c r="I404" s="203"/>
      <c r="J404" s="203"/>
      <c r="K404" s="202"/>
      <c r="L404" s="202" t="s">
        <v>722</v>
      </c>
      <c r="M404" s="202"/>
      <c r="N404" s="222"/>
      <c r="O404" s="222" t="s">
        <v>724</v>
      </c>
    </row>
    <row r="405" spans="1:15" outlineLevel="1" x14ac:dyDescent="0.2">
      <c r="A405" s="203">
        <f t="shared" si="6"/>
        <v>399</v>
      </c>
      <c r="B405" s="219" t="s">
        <v>885</v>
      </c>
      <c r="C405" s="220" t="s">
        <v>1044</v>
      </c>
      <c r="D405" s="221" t="s">
        <v>47</v>
      </c>
      <c r="E405" s="201" t="s">
        <v>1038</v>
      </c>
      <c r="F405" s="202"/>
      <c r="G405" s="222" t="s">
        <v>808</v>
      </c>
      <c r="H405" s="203"/>
      <c r="I405" s="203"/>
      <c r="J405" s="203" t="s">
        <v>1039</v>
      </c>
      <c r="K405" s="202"/>
      <c r="L405" s="202" t="s">
        <v>722</v>
      </c>
      <c r="M405" s="202"/>
      <c r="N405" s="222"/>
      <c r="O405" s="222" t="s">
        <v>724</v>
      </c>
    </row>
    <row r="406" spans="1:15" outlineLevel="1" x14ac:dyDescent="0.2">
      <c r="A406" s="203">
        <f t="shared" si="6"/>
        <v>400</v>
      </c>
      <c r="B406" s="219" t="s">
        <v>679</v>
      </c>
      <c r="C406" s="221" t="s">
        <v>1044</v>
      </c>
      <c r="D406" s="221" t="s">
        <v>47</v>
      </c>
      <c r="E406" s="230" t="s">
        <v>1048</v>
      </c>
      <c r="F406" s="202"/>
      <c r="G406" s="222" t="s">
        <v>808</v>
      </c>
      <c r="H406" s="203"/>
      <c r="I406" s="203"/>
      <c r="J406" s="203"/>
      <c r="K406" s="202"/>
      <c r="L406" s="202"/>
      <c r="M406" s="202"/>
      <c r="N406" s="222"/>
      <c r="O406" s="222"/>
    </row>
    <row r="407" spans="1:15" outlineLevel="1" x14ac:dyDescent="0.2">
      <c r="A407" s="203">
        <f t="shared" si="6"/>
        <v>401</v>
      </c>
      <c r="B407" s="219" t="s">
        <v>800</v>
      </c>
      <c r="C407" s="221" t="s">
        <v>1044</v>
      </c>
      <c r="D407" s="221" t="s">
        <v>47</v>
      </c>
      <c r="E407" s="201" t="s">
        <v>811</v>
      </c>
      <c r="F407" s="222" t="s">
        <v>812</v>
      </c>
      <c r="G407" s="222" t="s">
        <v>808</v>
      </c>
      <c r="H407" s="203"/>
      <c r="I407" s="203"/>
      <c r="J407" s="203"/>
      <c r="K407" s="202"/>
      <c r="L407" s="202"/>
      <c r="M407" s="202"/>
      <c r="N407" s="222"/>
      <c r="O407" s="222"/>
    </row>
    <row r="408" spans="1:15" outlineLevel="1" x14ac:dyDescent="0.2">
      <c r="A408" s="203">
        <f t="shared" si="6"/>
        <v>402</v>
      </c>
      <c r="B408" s="219" t="s">
        <v>674</v>
      </c>
      <c r="C408" s="221" t="s">
        <v>1044</v>
      </c>
      <c r="D408" s="221" t="s">
        <v>47</v>
      </c>
      <c r="E408" s="201" t="s">
        <v>1049</v>
      </c>
      <c r="F408" s="201" t="s">
        <v>1050</v>
      </c>
      <c r="G408" s="222" t="s">
        <v>1051</v>
      </c>
      <c r="H408" s="203"/>
      <c r="I408" s="203" t="s">
        <v>1052</v>
      </c>
      <c r="J408" s="203"/>
      <c r="K408" s="202"/>
      <c r="L408" s="202"/>
      <c r="M408" s="202"/>
      <c r="N408" s="222"/>
      <c r="O408" s="222"/>
    </row>
    <row r="409" spans="1:15" outlineLevel="1" x14ac:dyDescent="0.2">
      <c r="A409" s="203">
        <f t="shared" si="6"/>
        <v>403</v>
      </c>
      <c r="B409" s="241"/>
      <c r="C409" s="228"/>
      <c r="D409" s="228"/>
      <c r="E409" s="225"/>
      <c r="F409" s="225"/>
      <c r="G409" s="226"/>
      <c r="H409" s="227"/>
      <c r="I409" s="227"/>
      <c r="J409" s="227"/>
      <c r="K409" s="229"/>
      <c r="L409" s="229"/>
      <c r="M409" s="229"/>
      <c r="N409" s="226"/>
      <c r="O409" s="226"/>
    </row>
    <row r="410" spans="1:15" outlineLevel="1" x14ac:dyDescent="0.2">
      <c r="A410" s="203">
        <f t="shared" si="6"/>
        <v>404</v>
      </c>
      <c r="B410" s="219" t="s">
        <v>783</v>
      </c>
      <c r="C410" s="221" t="s">
        <v>1053</v>
      </c>
      <c r="D410" s="221" t="s">
        <v>47</v>
      </c>
      <c r="E410" s="201" t="s">
        <v>1054</v>
      </c>
      <c r="F410" s="201" t="s">
        <v>1055</v>
      </c>
      <c r="G410" s="222"/>
      <c r="H410" s="203"/>
      <c r="I410" s="203"/>
      <c r="J410" s="203"/>
      <c r="K410" s="202"/>
      <c r="L410" s="202" t="s">
        <v>722</v>
      </c>
      <c r="M410" s="202"/>
      <c r="N410" s="222" t="s">
        <v>1056</v>
      </c>
      <c r="O410" s="222" t="s">
        <v>724</v>
      </c>
    </row>
    <row r="411" spans="1:15" outlineLevel="1" x14ac:dyDescent="0.2">
      <c r="A411" s="203">
        <f t="shared" si="6"/>
        <v>405</v>
      </c>
      <c r="B411" s="219" t="s">
        <v>1057</v>
      </c>
      <c r="C411" s="221" t="s">
        <v>1057</v>
      </c>
      <c r="D411" s="221"/>
      <c r="E411" s="201" t="s">
        <v>1058</v>
      </c>
      <c r="F411" s="201"/>
      <c r="G411" s="222"/>
      <c r="H411" s="203"/>
      <c r="I411" s="203"/>
      <c r="J411" s="203"/>
      <c r="K411" s="202"/>
      <c r="L411" s="202"/>
      <c r="M411" s="202"/>
      <c r="N411" s="222"/>
      <c r="O411" s="222"/>
    </row>
    <row r="412" spans="1:15" outlineLevel="1" x14ac:dyDescent="0.2">
      <c r="A412" s="203">
        <f t="shared" si="6"/>
        <v>406</v>
      </c>
      <c r="B412" s="219" t="s">
        <v>1057</v>
      </c>
      <c r="C412" s="221" t="s">
        <v>1057</v>
      </c>
      <c r="D412" s="221"/>
      <c r="E412" s="201" t="s">
        <v>1059</v>
      </c>
      <c r="F412" s="201"/>
      <c r="G412" s="222"/>
      <c r="H412" s="203"/>
      <c r="I412" s="203"/>
      <c r="J412" s="203"/>
      <c r="K412" s="202"/>
      <c r="L412" s="202"/>
      <c r="M412" s="202"/>
      <c r="N412" s="222"/>
      <c r="O412" s="222"/>
    </row>
    <row r="413" spans="1:15" outlineLevel="1" x14ac:dyDescent="0.2">
      <c r="A413" s="203">
        <f t="shared" si="6"/>
        <v>407</v>
      </c>
      <c r="B413" s="219" t="s">
        <v>1057</v>
      </c>
      <c r="C413" s="221" t="s">
        <v>1057</v>
      </c>
      <c r="D413" s="221"/>
      <c r="E413" s="201" t="s">
        <v>1060</v>
      </c>
      <c r="F413" s="201"/>
      <c r="G413" s="222"/>
      <c r="H413" s="203"/>
      <c r="I413" s="203"/>
      <c r="J413" s="203"/>
      <c r="K413" s="202"/>
      <c r="L413" s="202"/>
      <c r="M413" s="202"/>
      <c r="N413" s="222"/>
      <c r="O413" s="222"/>
    </row>
    <row r="414" spans="1:15" outlineLevel="1" x14ac:dyDescent="0.2">
      <c r="A414" s="203">
        <f t="shared" si="6"/>
        <v>408</v>
      </c>
      <c r="B414" s="219" t="s">
        <v>1057</v>
      </c>
      <c r="C414" s="221" t="s">
        <v>1057</v>
      </c>
      <c r="D414" s="221"/>
      <c r="E414" s="201" t="s">
        <v>1061</v>
      </c>
      <c r="F414" s="201"/>
      <c r="G414" s="222"/>
      <c r="H414" s="203"/>
      <c r="I414" s="203"/>
      <c r="J414" s="203"/>
      <c r="K414" s="202"/>
      <c r="L414" s="202"/>
      <c r="M414" s="202"/>
      <c r="N414" s="222"/>
      <c r="O414" s="222"/>
    </row>
    <row r="415" spans="1:15" outlineLevel="1" x14ac:dyDescent="0.2">
      <c r="A415" s="203">
        <f t="shared" si="6"/>
        <v>409</v>
      </c>
      <c r="B415" s="219" t="s">
        <v>1057</v>
      </c>
      <c r="C415" s="221" t="s">
        <v>1057</v>
      </c>
      <c r="D415" s="221"/>
      <c r="E415" s="201" t="s">
        <v>1062</v>
      </c>
      <c r="F415" s="201" t="s">
        <v>1063</v>
      </c>
      <c r="G415" s="222"/>
      <c r="H415" s="203"/>
      <c r="I415" s="203"/>
      <c r="J415" s="203"/>
      <c r="K415" s="202"/>
      <c r="L415" s="202"/>
      <c r="M415" s="202"/>
      <c r="N415" s="222"/>
      <c r="O415" s="222"/>
    </row>
    <row r="417" spans="1:15" ht="18" x14ac:dyDescent="0.25">
      <c r="A417" s="254"/>
      <c r="B417" s="255"/>
      <c r="C417" s="255"/>
      <c r="D417" s="255"/>
      <c r="E417" s="256" t="s">
        <v>667</v>
      </c>
      <c r="F417" s="257"/>
      <c r="G417" s="255"/>
      <c r="H417" s="255"/>
      <c r="I417" s="255"/>
      <c r="J417" s="255"/>
      <c r="K417" s="255"/>
      <c r="L417" s="255"/>
      <c r="M417" s="255"/>
      <c r="N417" s="255"/>
      <c r="O417" s="258"/>
    </row>
  </sheetData>
  <autoFilter ref="A3:O415" xr:uid="{00000000-0009-0000-0000-00000F000000}"/>
  <conditionalFormatting sqref="J7:J66">
    <cfRule type="uniqueValues" dxfId="0" priority="1"/>
  </conditionalFormatting>
  <pageMargins left="0.70866141732283472" right="0.70866141732283472" top="0.78740157480314965" bottom="0.78740157480314965" header="0.31496062992125984" footer="0.31496062992125984"/>
  <pageSetup paperSize="9" scale="66" fitToHeight="0" orientation="landscape" r:id="rId1"/>
  <headerFooter>
    <oddHeader>&amp;LSoupis stavebních prací,dodávek a služeb&amp;RČOV Templářské sklepy 
Čejkovice</oddHeader>
    <oddFooter>&amp;RStránka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24847-B84C-40D2-90B5-AF1DA72D5EE9}">
  <sheetPr>
    <outlinePr summaryBelow="0"/>
  </sheetPr>
  <dimension ref="A1:BF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4" customWidth="1"/>
    <col min="3" max="3" width="63.28515625" style="124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</cols>
  <sheetData>
    <row r="1" spans="1:58" ht="15.75" customHeight="1" x14ac:dyDescent="0.25">
      <c r="A1" s="351" t="s">
        <v>141</v>
      </c>
      <c r="B1" s="351"/>
      <c r="C1" s="351"/>
      <c r="D1" s="351"/>
      <c r="E1" s="351"/>
      <c r="F1" s="351"/>
      <c r="G1" s="351"/>
      <c r="AE1" t="s">
        <v>142</v>
      </c>
    </row>
    <row r="2" spans="1:58" ht="25.15" customHeight="1" x14ac:dyDescent="0.2">
      <c r="A2" s="50" t="s">
        <v>7</v>
      </c>
      <c r="B2" s="49" t="s">
        <v>43</v>
      </c>
      <c r="C2" s="352" t="s">
        <v>44</v>
      </c>
      <c r="D2" s="353"/>
      <c r="E2" s="353"/>
      <c r="F2" s="353"/>
      <c r="G2" s="354"/>
      <c r="AE2" t="s">
        <v>143</v>
      </c>
    </row>
    <row r="3" spans="1:58" ht="25.15" customHeight="1" x14ac:dyDescent="0.2">
      <c r="A3" s="50" t="s">
        <v>8</v>
      </c>
      <c r="B3" s="49" t="s">
        <v>47</v>
      </c>
      <c r="C3" s="352" t="s">
        <v>44</v>
      </c>
      <c r="D3" s="353"/>
      <c r="E3" s="353"/>
      <c r="F3" s="353"/>
      <c r="G3" s="354"/>
      <c r="AA3" s="124" t="s">
        <v>143</v>
      </c>
      <c r="AE3" t="s">
        <v>144</v>
      </c>
    </row>
    <row r="4" spans="1:58" ht="25.15" customHeight="1" x14ac:dyDescent="0.2">
      <c r="A4" s="143" t="s">
        <v>9</v>
      </c>
      <c r="B4" s="144" t="s">
        <v>68</v>
      </c>
      <c r="C4" s="355" t="s">
        <v>69</v>
      </c>
      <c r="D4" s="356"/>
      <c r="E4" s="356"/>
      <c r="F4" s="356"/>
      <c r="G4" s="357"/>
      <c r="AE4" t="s">
        <v>145</v>
      </c>
    </row>
    <row r="5" spans="1:58" x14ac:dyDescent="0.2">
      <c r="D5" s="10"/>
    </row>
    <row r="6" spans="1:58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58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</row>
    <row r="8" spans="1:58" x14ac:dyDescent="0.2">
      <c r="A8" s="164" t="s">
        <v>166</v>
      </c>
      <c r="B8" s="165" t="s">
        <v>131</v>
      </c>
      <c r="C8" s="185" t="s">
        <v>132</v>
      </c>
      <c r="D8" s="166"/>
      <c r="E8" s="167"/>
      <c r="F8" s="168"/>
      <c r="G8" s="168">
        <f>SUMIF(AE9:AE9,"&lt;&gt;NOR",G9:G9)</f>
        <v>0</v>
      </c>
      <c r="H8" s="168"/>
      <c r="I8" s="168">
        <f>SUM(I9:I9)</f>
        <v>0</v>
      </c>
      <c r="J8" s="168"/>
      <c r="K8" s="168">
        <f>SUM(K9:K9)</f>
        <v>0</v>
      </c>
      <c r="L8" s="168"/>
      <c r="M8" s="168">
        <f>SUM(M9:M9)</f>
        <v>0</v>
      </c>
      <c r="N8" s="167"/>
      <c r="O8" s="167">
        <f>SUM(O9:O9)</f>
        <v>0</v>
      </c>
      <c r="P8" s="167"/>
      <c r="Q8" s="167">
        <f>SUM(Q9:Q9)</f>
        <v>0</v>
      </c>
      <c r="R8" s="169"/>
      <c r="S8" s="163"/>
      <c r="T8" s="163">
        <f>SUM(T9:T9)</f>
        <v>0</v>
      </c>
      <c r="U8" s="163"/>
      <c r="V8" s="163"/>
      <c r="W8" s="163"/>
      <c r="AE8" t="s">
        <v>167</v>
      </c>
    </row>
    <row r="9" spans="1:58" outlineLevel="1" x14ac:dyDescent="0.2">
      <c r="A9" s="171">
        <v>1</v>
      </c>
      <c r="B9" s="172" t="s">
        <v>475</v>
      </c>
      <c r="C9" s="187" t="s">
        <v>557</v>
      </c>
      <c r="D9" s="173" t="s">
        <v>170</v>
      </c>
      <c r="E9" s="174">
        <v>1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7" t="s">
        <v>171</v>
      </c>
      <c r="S9" s="161">
        <v>0</v>
      </c>
      <c r="T9" s="161">
        <f>ROUND(E9*S9,2)</f>
        <v>0</v>
      </c>
      <c r="U9" s="161"/>
      <c r="V9" s="161" t="s">
        <v>308</v>
      </c>
      <c r="W9" s="161" t="s">
        <v>173</v>
      </c>
      <c r="X9" s="150"/>
      <c r="Y9" s="150"/>
      <c r="Z9" s="150"/>
      <c r="AA9" s="150"/>
      <c r="AB9" s="150"/>
      <c r="AC9" s="150"/>
      <c r="AD9" s="150"/>
      <c r="AE9" s="150" t="s">
        <v>309</v>
      </c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</row>
    <row r="10" spans="1:58" x14ac:dyDescent="0.2">
      <c r="A10" s="3"/>
      <c r="B10" s="4"/>
      <c r="C10" s="188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AC10">
        <v>12</v>
      </c>
      <c r="AD10">
        <v>21</v>
      </c>
      <c r="AE10" t="s">
        <v>154</v>
      </c>
    </row>
    <row r="11" spans="1:58" x14ac:dyDescent="0.2">
      <c r="A11" s="153"/>
      <c r="B11" s="154" t="s">
        <v>29</v>
      </c>
      <c r="C11" s="189"/>
      <c r="D11" s="155"/>
      <c r="E11" s="156"/>
      <c r="F11" s="156"/>
      <c r="G11" s="170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AC11">
        <f>SUMIF(L7:L9,AC10,G7:G9)</f>
        <v>0</v>
      </c>
      <c r="AD11">
        <f>SUMIF(L7:L9,AD10,G7:G9)</f>
        <v>0</v>
      </c>
      <c r="AE11" t="s">
        <v>185</v>
      </c>
    </row>
    <row r="12" spans="1:58" x14ac:dyDescent="0.2">
      <c r="C12" s="190"/>
      <c r="D12" s="10"/>
      <c r="AE12" t="s">
        <v>186</v>
      </c>
    </row>
    <row r="13" spans="1:58" x14ac:dyDescent="0.2">
      <c r="D13" s="10"/>
    </row>
    <row r="14" spans="1:58" x14ac:dyDescent="0.2">
      <c r="D14" s="10"/>
    </row>
    <row r="15" spans="1:58" x14ac:dyDescent="0.2">
      <c r="D15" s="10"/>
    </row>
    <row r="16" spans="1:58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7D004-923D-4804-916F-87030B8EBF13}">
  <sheetPr>
    <pageSetUpPr fitToPage="1"/>
  </sheetPr>
  <dimension ref="A1:I27"/>
  <sheetViews>
    <sheetView showZeros="0" zoomScaleNormal="100" zoomScaleSheetLayoutView="100" workbookViewId="0"/>
  </sheetViews>
  <sheetFormatPr defaultRowHeight="12.75" x14ac:dyDescent="0.2"/>
  <cols>
    <col min="2" max="2" width="12.85546875" customWidth="1"/>
    <col min="3" max="3" width="27.140625" customWidth="1"/>
    <col min="4" max="4" width="18.42578125" customWidth="1"/>
    <col min="5" max="5" width="14" customWidth="1"/>
    <col min="6" max="6" width="11.85546875" customWidth="1"/>
    <col min="7" max="7" width="11.42578125" bestFit="1" customWidth="1"/>
    <col min="8" max="8" width="12.85546875" customWidth="1"/>
    <col min="9" max="9" width="27.140625" customWidth="1"/>
  </cols>
  <sheetData>
    <row r="1" spans="1:9" x14ac:dyDescent="0.2">
      <c r="A1" s="14"/>
      <c r="B1" s="14"/>
      <c r="C1" s="14"/>
      <c r="D1" s="14"/>
      <c r="E1" s="14"/>
      <c r="F1" s="14"/>
      <c r="G1" s="14"/>
      <c r="H1" s="14"/>
      <c r="I1" s="14"/>
    </row>
    <row r="2" spans="1:9" ht="15.75" x14ac:dyDescent="0.25">
      <c r="A2" s="259"/>
      <c r="B2" s="260"/>
      <c r="C2" s="261" t="s">
        <v>1064</v>
      </c>
      <c r="D2" s="262"/>
      <c r="E2" s="262"/>
      <c r="F2" s="262"/>
      <c r="G2" s="262"/>
      <c r="H2" s="262"/>
      <c r="I2" s="263"/>
    </row>
    <row r="3" spans="1:9" ht="26.25" x14ac:dyDescent="0.2">
      <c r="A3" s="264" t="s">
        <v>1065</v>
      </c>
      <c r="B3" s="369" t="s">
        <v>1066</v>
      </c>
      <c r="C3" s="370"/>
      <c r="D3" s="265"/>
      <c r="E3" s="266"/>
      <c r="F3" s="267" t="s">
        <v>1067</v>
      </c>
      <c r="G3" s="369" t="s">
        <v>1068</v>
      </c>
      <c r="H3" s="370"/>
      <c r="I3" s="268"/>
    </row>
    <row r="4" spans="1:9" ht="15.75" x14ac:dyDescent="0.2">
      <c r="A4" s="269"/>
      <c r="B4" s="270" t="s">
        <v>1069</v>
      </c>
      <c r="C4" s="270" t="s">
        <v>1070</v>
      </c>
      <c r="D4" s="271"/>
      <c r="E4" s="272"/>
      <c r="F4" s="273"/>
      <c r="G4" s="366" t="s">
        <v>169</v>
      </c>
      <c r="H4" s="366"/>
      <c r="I4" s="274"/>
    </row>
    <row r="5" spans="1:9" ht="15.75" x14ac:dyDescent="0.2">
      <c r="A5" s="275"/>
      <c r="B5" s="270" t="s">
        <v>31</v>
      </c>
      <c r="C5" s="270" t="s">
        <v>1071</v>
      </c>
      <c r="D5" s="271"/>
      <c r="E5" s="272"/>
      <c r="F5" s="273"/>
      <c r="G5" s="366" t="s">
        <v>1072</v>
      </c>
      <c r="H5" s="366"/>
      <c r="I5" s="274"/>
    </row>
    <row r="6" spans="1:9" ht="15.75" x14ac:dyDescent="0.2">
      <c r="A6" s="269"/>
      <c r="B6" s="270" t="s">
        <v>1069</v>
      </c>
      <c r="C6" s="276" t="s">
        <v>1073</v>
      </c>
      <c r="D6" s="271"/>
      <c r="E6" s="272"/>
      <c r="F6" s="273"/>
      <c r="G6" s="366" t="s">
        <v>1074</v>
      </c>
      <c r="H6" s="366"/>
      <c r="I6" s="274"/>
    </row>
    <row r="7" spans="1:9" ht="15.75" x14ac:dyDescent="0.2">
      <c r="A7" s="275"/>
      <c r="B7" s="270" t="s">
        <v>31</v>
      </c>
      <c r="C7" s="276" t="s">
        <v>1073</v>
      </c>
      <c r="D7" s="271"/>
      <c r="E7" s="272"/>
      <c r="F7" s="273"/>
      <c r="G7" s="366" t="s">
        <v>1075</v>
      </c>
      <c r="H7" s="366"/>
      <c r="I7" s="274"/>
    </row>
    <row r="8" spans="1:9" ht="15.75" x14ac:dyDescent="0.2">
      <c r="A8" s="269"/>
      <c r="B8" s="270" t="s">
        <v>1069</v>
      </c>
      <c r="C8" s="276" t="s">
        <v>1076</v>
      </c>
      <c r="D8" s="271"/>
      <c r="E8" s="272"/>
      <c r="F8" s="273"/>
      <c r="G8" s="366" t="s">
        <v>1077</v>
      </c>
      <c r="H8" s="366"/>
      <c r="I8" s="274"/>
    </row>
    <row r="9" spans="1:9" ht="15.75" x14ac:dyDescent="0.2">
      <c r="A9" s="269"/>
      <c r="B9" s="270" t="s">
        <v>31</v>
      </c>
      <c r="C9" s="276" t="s">
        <v>1078</v>
      </c>
      <c r="D9" s="271"/>
      <c r="E9" s="272"/>
      <c r="F9" s="273"/>
      <c r="G9" s="366" t="s">
        <v>1079</v>
      </c>
      <c r="H9" s="366"/>
      <c r="I9" s="277"/>
    </row>
    <row r="10" spans="1:9" ht="15" x14ac:dyDescent="0.2">
      <c r="A10" s="278"/>
      <c r="B10" s="270" t="s">
        <v>1069</v>
      </c>
      <c r="C10" s="270" t="s">
        <v>1080</v>
      </c>
      <c r="D10" s="271"/>
      <c r="E10" s="272"/>
      <c r="F10" s="273"/>
      <c r="G10" s="366" t="s">
        <v>1081</v>
      </c>
      <c r="H10" s="366"/>
      <c r="I10" s="279"/>
    </row>
    <row r="11" spans="1:9" ht="15" x14ac:dyDescent="0.2">
      <c r="A11" s="280"/>
      <c r="B11" s="270" t="s">
        <v>31</v>
      </c>
      <c r="C11" s="270" t="s">
        <v>1080</v>
      </c>
      <c r="D11" s="271"/>
      <c r="I11" s="281"/>
    </row>
    <row r="12" spans="1:9" ht="15" x14ac:dyDescent="0.2">
      <c r="A12" s="278"/>
      <c r="B12" s="270" t="s">
        <v>1069</v>
      </c>
      <c r="C12" s="270" t="s">
        <v>1082</v>
      </c>
      <c r="D12" s="271"/>
    </row>
    <row r="13" spans="1:9" ht="15" x14ac:dyDescent="0.2">
      <c r="A13" s="282"/>
      <c r="B13" s="270" t="s">
        <v>1069</v>
      </c>
      <c r="C13" s="270" t="s">
        <v>1083</v>
      </c>
      <c r="D13" s="271"/>
    </row>
    <row r="14" spans="1:9" ht="15" x14ac:dyDescent="0.2">
      <c r="A14" s="282"/>
      <c r="B14" s="270" t="s">
        <v>1069</v>
      </c>
      <c r="C14" s="276" t="s">
        <v>1084</v>
      </c>
      <c r="D14" s="271"/>
    </row>
    <row r="15" spans="1:9" ht="15" x14ac:dyDescent="0.2">
      <c r="A15" s="280"/>
      <c r="B15" s="270" t="s">
        <v>31</v>
      </c>
      <c r="C15" s="276" t="s">
        <v>1084</v>
      </c>
      <c r="D15" s="271"/>
    </row>
    <row r="16" spans="1:9" ht="15" x14ac:dyDescent="0.2">
      <c r="A16" s="278"/>
      <c r="B16" s="270" t="s">
        <v>1069</v>
      </c>
      <c r="C16" s="270" t="s">
        <v>1085</v>
      </c>
      <c r="D16" s="271"/>
    </row>
    <row r="17" spans="1:9" ht="15" x14ac:dyDescent="0.2">
      <c r="A17" s="280"/>
      <c r="B17" s="270" t="s">
        <v>31</v>
      </c>
      <c r="C17" s="270" t="s">
        <v>1085</v>
      </c>
      <c r="D17" s="271"/>
    </row>
    <row r="18" spans="1:9" ht="15" x14ac:dyDescent="0.2">
      <c r="A18" s="283"/>
      <c r="B18" s="283"/>
      <c r="C18" s="270" t="s">
        <v>1086</v>
      </c>
      <c r="D18" s="271"/>
    </row>
    <row r="19" spans="1:9" ht="15" x14ac:dyDescent="0.2">
      <c r="A19" s="283"/>
      <c r="B19" s="270" t="s">
        <v>31</v>
      </c>
      <c r="C19" s="270" t="s">
        <v>1087</v>
      </c>
      <c r="D19" s="271"/>
      <c r="G19" s="86"/>
    </row>
    <row r="20" spans="1:9" ht="15" x14ac:dyDescent="0.2">
      <c r="A20" s="278"/>
      <c r="B20" s="270" t="s">
        <v>1069</v>
      </c>
      <c r="C20" s="270" t="s">
        <v>1088</v>
      </c>
      <c r="D20" s="271"/>
    </row>
    <row r="21" spans="1:9" ht="15" x14ac:dyDescent="0.2">
      <c r="A21" s="280"/>
      <c r="B21" s="270" t="s">
        <v>31</v>
      </c>
      <c r="C21" s="270" t="s">
        <v>1088</v>
      </c>
      <c r="D21" s="271"/>
    </row>
    <row r="22" spans="1:9" x14ac:dyDescent="0.2">
      <c r="A22" s="284"/>
    </row>
    <row r="23" spans="1:9" ht="15.75" x14ac:dyDescent="0.2">
      <c r="A23" s="367" t="s">
        <v>1089</v>
      </c>
      <c r="B23" s="368"/>
      <c r="C23" s="285">
        <f>SUM(D4:D21)</f>
        <v>0</v>
      </c>
      <c r="D23" s="362"/>
      <c r="E23" s="363"/>
      <c r="F23" s="286"/>
      <c r="G23" s="363"/>
      <c r="H23" s="363"/>
      <c r="I23" s="286"/>
    </row>
    <row r="24" spans="1:9" ht="15.75" x14ac:dyDescent="0.2">
      <c r="A24" s="360" t="s">
        <v>1090</v>
      </c>
      <c r="B24" s="361"/>
      <c r="C24" s="287"/>
      <c r="D24" s="362"/>
      <c r="E24" s="363"/>
      <c r="F24" s="286"/>
      <c r="G24" s="363"/>
      <c r="H24" s="363"/>
      <c r="I24" s="288"/>
    </row>
    <row r="25" spans="1:9" ht="15.75" x14ac:dyDescent="0.2">
      <c r="A25" s="364" t="s">
        <v>1091</v>
      </c>
      <c r="B25" s="365"/>
      <c r="C25" s="289">
        <f>SUM(C23:C24)</f>
        <v>0</v>
      </c>
      <c r="D25" s="362"/>
      <c r="E25" s="363"/>
      <c r="F25" s="290"/>
      <c r="G25" s="365" t="s">
        <v>1092</v>
      </c>
      <c r="H25" s="365"/>
      <c r="I25" s="291">
        <f>SUM(I4:I10)</f>
        <v>0</v>
      </c>
    </row>
    <row r="26" spans="1:9" ht="15.75" x14ac:dyDescent="0.2">
      <c r="A26" s="358"/>
      <c r="B26" s="358"/>
      <c r="C26" s="292"/>
      <c r="I26" s="293"/>
    </row>
    <row r="27" spans="1:9" ht="15.75" x14ac:dyDescent="0.2">
      <c r="A27" s="358"/>
      <c r="B27" s="358"/>
      <c r="C27" s="292"/>
      <c r="D27" s="294"/>
      <c r="E27" s="294"/>
      <c r="F27" s="292"/>
      <c r="G27" s="359" t="s">
        <v>667</v>
      </c>
      <c r="H27" s="359"/>
      <c r="I27" s="295">
        <f>C25+I25</f>
        <v>0</v>
      </c>
    </row>
  </sheetData>
  <mergeCells count="21">
    <mergeCell ref="G7:H7"/>
    <mergeCell ref="B3:C3"/>
    <mergeCell ref="G3:H3"/>
    <mergeCell ref="G4:H4"/>
    <mergeCell ref="G5:H5"/>
    <mergeCell ref="G6:H6"/>
    <mergeCell ref="G8:H8"/>
    <mergeCell ref="G9:H9"/>
    <mergeCell ref="G10:H10"/>
    <mergeCell ref="A23:B23"/>
    <mergeCell ref="D23:E23"/>
    <mergeCell ref="G23:H23"/>
    <mergeCell ref="A26:B26"/>
    <mergeCell ref="A27:B27"/>
    <mergeCell ref="G27:H27"/>
    <mergeCell ref="A24:B24"/>
    <mergeCell ref="D24:E24"/>
    <mergeCell ref="G24:H24"/>
    <mergeCell ref="A25:B25"/>
    <mergeCell ref="D25:E25"/>
    <mergeCell ref="G25:H25"/>
  </mergeCells>
  <pageMargins left="0.70866141732283472" right="0.70866141732283472" top="0.78740157480314965" bottom="0.78740157480314965" header="0.31496062992125984" footer="0.31496062992125984"/>
  <pageSetup paperSize="9" scale="92" fitToHeight="0" orientation="landscape" r:id="rId1"/>
  <headerFooter>
    <oddHeader>&amp;LSoupis stavebních prací,dodávek a služeb&amp;RČOV Templářské sklepy 
Čejkovice</oddHeader>
    <oddFooter>&amp;RStránka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2"/>
  <sheetViews>
    <sheetView showGridLines="0" topLeftCell="B1" zoomScaleNormal="100" zoomScaleSheetLayoutView="75" workbookViewId="0">
      <selection activeCell="B1" sqref="B1:J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97" t="s">
        <v>41</v>
      </c>
      <c r="C1" s="298"/>
      <c r="D1" s="298"/>
      <c r="E1" s="298"/>
      <c r="F1" s="298"/>
      <c r="G1" s="298"/>
      <c r="H1" s="298"/>
      <c r="I1" s="298"/>
      <c r="J1" s="299"/>
    </row>
    <row r="2" spans="1:15" ht="36" customHeight="1" x14ac:dyDescent="0.2">
      <c r="A2" s="2"/>
      <c r="B2" s="76" t="s">
        <v>22</v>
      </c>
      <c r="C2" s="77"/>
      <c r="D2" s="78" t="s">
        <v>43</v>
      </c>
      <c r="E2" s="306" t="s">
        <v>44</v>
      </c>
      <c r="F2" s="307"/>
      <c r="G2" s="307"/>
      <c r="H2" s="307"/>
      <c r="I2" s="307"/>
      <c r="J2" s="308"/>
      <c r="O2" s="1"/>
    </row>
    <row r="3" spans="1:15" ht="27" hidden="1" customHeight="1" x14ac:dyDescent="0.2">
      <c r="A3" s="2"/>
      <c r="B3" s="79"/>
      <c r="C3" s="77"/>
      <c r="D3" s="80"/>
      <c r="E3" s="309"/>
      <c r="F3" s="310"/>
      <c r="G3" s="310"/>
      <c r="H3" s="310"/>
      <c r="I3" s="310"/>
      <c r="J3" s="311"/>
    </row>
    <row r="4" spans="1:15" ht="23.25" customHeight="1" x14ac:dyDescent="0.2">
      <c r="A4" s="2"/>
      <c r="B4" s="81"/>
      <c r="C4" s="82"/>
      <c r="D4" s="83"/>
      <c r="E4" s="319"/>
      <c r="F4" s="319"/>
      <c r="G4" s="319"/>
      <c r="H4" s="319"/>
      <c r="I4" s="319"/>
      <c r="J4" s="320"/>
    </row>
    <row r="5" spans="1:15" ht="24" customHeight="1" x14ac:dyDescent="0.2">
      <c r="A5" s="2"/>
      <c r="B5" s="31" t="s">
        <v>42</v>
      </c>
      <c r="D5" s="323"/>
      <c r="E5" s="324"/>
      <c r="F5" s="324"/>
      <c r="G5" s="324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325"/>
      <c r="E6" s="326"/>
      <c r="F6" s="326"/>
      <c r="G6" s="326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327"/>
      <c r="F7" s="328"/>
      <c r="G7" s="328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313"/>
      <c r="E11" s="313"/>
      <c r="F11" s="313"/>
      <c r="G11" s="313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318"/>
      <c r="E12" s="318"/>
      <c r="F12" s="318"/>
      <c r="G12" s="318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321"/>
      <c r="F13" s="322"/>
      <c r="G13" s="32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312"/>
      <c r="F15" s="312"/>
      <c r="G15" s="314"/>
      <c r="H15" s="314"/>
      <c r="I15" s="314" t="s">
        <v>29</v>
      </c>
      <c r="J15" s="315"/>
    </row>
    <row r="16" spans="1:15" ht="23.25" customHeight="1" x14ac:dyDescent="0.2">
      <c r="A16" s="142" t="s">
        <v>24</v>
      </c>
      <c r="B16" s="38" t="s">
        <v>24</v>
      </c>
      <c r="C16" s="62"/>
      <c r="D16" s="63"/>
      <c r="E16" s="303"/>
      <c r="F16" s="304"/>
      <c r="G16" s="303"/>
      <c r="H16" s="304"/>
      <c r="I16" s="303">
        <f>SUMIF(F73:F98,A16,I73:I98)+SUMIF(F73:F98,"PSU",I73:I98)</f>
        <v>0</v>
      </c>
      <c r="J16" s="305"/>
    </row>
    <row r="17" spans="1:10" ht="23.25" customHeight="1" x14ac:dyDescent="0.2">
      <c r="A17" s="142" t="s">
        <v>25</v>
      </c>
      <c r="B17" s="38" t="s">
        <v>25</v>
      </c>
      <c r="C17" s="62"/>
      <c r="D17" s="63"/>
      <c r="E17" s="303"/>
      <c r="F17" s="304"/>
      <c r="G17" s="303"/>
      <c r="H17" s="304"/>
      <c r="I17" s="303">
        <f>SUMIF(F73:F98,A17,I73:I98)</f>
        <v>0</v>
      </c>
      <c r="J17" s="305"/>
    </row>
    <row r="18" spans="1:10" ht="23.25" customHeight="1" x14ac:dyDescent="0.2">
      <c r="A18" s="142" t="s">
        <v>26</v>
      </c>
      <c r="B18" s="38" t="s">
        <v>26</v>
      </c>
      <c r="C18" s="62"/>
      <c r="D18" s="63"/>
      <c r="E18" s="303"/>
      <c r="F18" s="304"/>
      <c r="G18" s="303"/>
      <c r="H18" s="304"/>
      <c r="I18" s="303">
        <f>SUMIF(F73:F98,A18,I73:I98)</f>
        <v>0</v>
      </c>
      <c r="J18" s="305"/>
    </row>
    <row r="19" spans="1:10" ht="23.25" customHeight="1" x14ac:dyDescent="0.2">
      <c r="A19" s="142" t="s">
        <v>139</v>
      </c>
      <c r="B19" s="38" t="s">
        <v>27</v>
      </c>
      <c r="C19" s="62"/>
      <c r="D19" s="63"/>
      <c r="E19" s="303"/>
      <c r="F19" s="304"/>
      <c r="G19" s="303"/>
      <c r="H19" s="304"/>
      <c r="I19" s="303">
        <f>SUMIF(F73:F98,A19,I73:I98)</f>
        <v>0</v>
      </c>
      <c r="J19" s="305"/>
    </row>
    <row r="20" spans="1:10" ht="23.25" customHeight="1" x14ac:dyDescent="0.2">
      <c r="A20" s="142" t="s">
        <v>140</v>
      </c>
      <c r="B20" s="38" t="s">
        <v>28</v>
      </c>
      <c r="C20" s="62"/>
      <c r="D20" s="63"/>
      <c r="E20" s="303"/>
      <c r="F20" s="304"/>
      <c r="G20" s="303"/>
      <c r="H20" s="304"/>
      <c r="I20" s="303">
        <f>SUMIF(F73:F98,A20,I73:I98)</f>
        <v>0</v>
      </c>
      <c r="J20" s="305"/>
    </row>
    <row r="21" spans="1:10" ht="23.25" customHeight="1" x14ac:dyDescent="0.2">
      <c r="A21" s="2"/>
      <c r="B21" s="48" t="s">
        <v>29</v>
      </c>
      <c r="C21" s="64"/>
      <c r="D21" s="65"/>
      <c r="E21" s="316"/>
      <c r="F21" s="317"/>
      <c r="G21" s="316"/>
      <c r="H21" s="317"/>
      <c r="I21" s="316">
        <f>SUM(I16:J20)</f>
        <v>0</v>
      </c>
      <c r="J21" s="334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12</v>
      </c>
      <c r="F23" s="39" t="s">
        <v>0</v>
      </c>
      <c r="G23" s="332">
        <f>ZakladDPHSniVypocet</f>
        <v>0</v>
      </c>
      <c r="H23" s="333"/>
      <c r="I23" s="333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330">
        <f>I23*E23/100</f>
        <v>0</v>
      </c>
      <c r="H24" s="331"/>
      <c r="I24" s="331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332">
        <f>ZakladDPHZaklVypocet</f>
        <v>0</v>
      </c>
      <c r="H25" s="333"/>
      <c r="I25" s="333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300">
        <f>I25*E25/100</f>
        <v>0</v>
      </c>
      <c r="H26" s="301"/>
      <c r="I26" s="301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302">
        <f>CenaCelkemBezDPH-(ZakladDPHSni+ZakladDPHZakl)</f>
        <v>0</v>
      </c>
      <c r="H27" s="302"/>
      <c r="I27" s="302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15" t="s">
        <v>23</v>
      </c>
      <c r="C28" s="116"/>
      <c r="D28" s="116"/>
      <c r="E28" s="117"/>
      <c r="F28" s="118"/>
      <c r="G28" s="336">
        <f>IF(A28&gt;50, ROUNDUP(A27, 0), ROUNDDOWN(A27, 0))</f>
        <v>0</v>
      </c>
      <c r="H28" s="336"/>
      <c r="I28" s="336"/>
      <c r="J28" s="119" t="str">
        <f t="shared" si="0"/>
        <v>CZK</v>
      </c>
    </row>
    <row r="29" spans="1:10" ht="27.75" hidden="1" customHeight="1" thickBot="1" x14ac:dyDescent="0.25">
      <c r="A29" s="2"/>
      <c r="B29" s="115" t="s">
        <v>35</v>
      </c>
      <c r="C29" s="120"/>
      <c r="D29" s="120"/>
      <c r="E29" s="120"/>
      <c r="F29" s="121"/>
      <c r="G29" s="335">
        <f>ZakladDPHSni+DPHSni+ZakladDPHZakl+DPHZakl+Zaokrouhleni</f>
        <v>0</v>
      </c>
      <c r="H29" s="335"/>
      <c r="I29" s="335"/>
      <c r="J29" s="122" t="s">
        <v>71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337"/>
      <c r="E34" s="338"/>
      <c r="G34" s="339"/>
      <c r="H34" s="340"/>
      <c r="I34" s="340"/>
      <c r="J34" s="25"/>
    </row>
    <row r="35" spans="1:10" ht="12.75" customHeight="1" x14ac:dyDescent="0.2">
      <c r="A35" s="2"/>
      <c r="B35" s="2"/>
      <c r="D35" s="329" t="s">
        <v>2</v>
      </c>
      <c r="E35" s="329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6" t="s">
        <v>1</v>
      </c>
      <c r="J38" s="97" t="s">
        <v>0</v>
      </c>
    </row>
    <row r="39" spans="1:10" ht="25.5" hidden="1" customHeight="1" x14ac:dyDescent="0.2">
      <c r="A39" s="87">
        <v>1</v>
      </c>
      <c r="B39" s="98" t="s">
        <v>45</v>
      </c>
      <c r="C39" s="341"/>
      <c r="D39" s="341"/>
      <c r="E39" s="341"/>
      <c r="F39" s="99">
        <f>'01 11443_00 Pol'!AC16+'01 11443_01 Pol'!AC60+'01 11443_02 Pol'!AC140+'01 11443_03 Pol'!AC11+'01 11443_04 Pol'!AC50+'01 11443_05 Pol'!AC11+'01 11443_06 Pol'!AC61+'01 11443_07 Pol'!AC33+'01 11443_08 Pol'!AC18+'01 11443_09 Pol'!AC11+'01 11443_10 Pol'!AC11</f>
        <v>0</v>
      </c>
      <c r="G39" s="100">
        <f>'01 11443_00 Pol'!AD16+'01 11443_01 Pol'!AD60+'01 11443_02 Pol'!AD140+'01 11443_03 Pol'!AD11+'01 11443_04 Pol'!AD50+'01 11443_05 Pol'!AD11+'01 11443_06 Pol'!AD61+'01 11443_07 Pol'!AD33+'01 11443_08 Pol'!AD18+'01 11443_09 Pol'!AD11+'01 11443_10 Pol'!AD11</f>
        <v>0</v>
      </c>
      <c r="H39" s="101"/>
      <c r="I39" s="102">
        <f>F39+G39+H39</f>
        <v>0</v>
      </c>
      <c r="J39" s="103" t="str">
        <f>IF(_xlfn.SINGLE(CenaCelkemVypocet)=0,"",I39/_xlfn.SINGLE(CenaCelkemVypocet)*100)</f>
        <v/>
      </c>
    </row>
    <row r="40" spans="1:10" ht="25.5" customHeight="1" x14ac:dyDescent="0.2">
      <c r="A40" s="87">
        <v>2</v>
      </c>
      <c r="B40" s="104"/>
      <c r="C40" s="342" t="s">
        <v>46</v>
      </c>
      <c r="D40" s="342"/>
      <c r="E40" s="342"/>
      <c r="F40" s="105"/>
      <c r="G40" s="106"/>
      <c r="H40" s="106"/>
      <c r="I40" s="107"/>
      <c r="J40" s="108"/>
    </row>
    <row r="41" spans="1:10" ht="25.5" customHeight="1" x14ac:dyDescent="0.2">
      <c r="A41" s="87">
        <v>2</v>
      </c>
      <c r="B41" s="104" t="s">
        <v>47</v>
      </c>
      <c r="C41" s="342" t="s">
        <v>44</v>
      </c>
      <c r="D41" s="342"/>
      <c r="E41" s="342"/>
      <c r="F41" s="105">
        <f>'01 11443_00 Pol'!AC16+'01 11443_01 Pol'!AC60+'01 11443_02 Pol'!AC140+'01 11443_03 Pol'!AC11+'01 11443_04 Pol'!AC50+'01 11443_05 Pol'!AC11+'01 11443_06 Pol'!AC61+'01 11443_07 Pol'!AC33+'01 11443_08 Pol'!AC18+'01 11443_09 Pol'!AC11+'01 11443_10 Pol'!AC11</f>
        <v>0</v>
      </c>
      <c r="G41" s="106">
        <f>'01 11443_00 Pol'!AD16+'01 11443_01 Pol'!AD60+'01 11443_02 Pol'!AD140+'01 11443_03 Pol'!AD11+'01 11443_04 Pol'!AD50+'01 11443_05 Pol'!AD11+'01 11443_06 Pol'!AD61+'01 11443_07 Pol'!AD33+'01 11443_08 Pol'!AD18+'01 11443_09 Pol'!AD11+'01 11443_10 Pol'!AD11</f>
        <v>0</v>
      </c>
      <c r="H41" s="106"/>
      <c r="I41" s="107">
        <f t="shared" ref="I41:I52" si="1">F41+G41+H41</f>
        <v>0</v>
      </c>
      <c r="J41" s="108" t="str">
        <f t="shared" ref="J41:J52" si="2">IF(_xlfn.SINGLE(CenaCelkemVypocet)=0,"",I41/_xlfn.SINGLE(CenaCelkemVypocet)*100)</f>
        <v/>
      </c>
    </row>
    <row r="42" spans="1:10" ht="25.5" customHeight="1" x14ac:dyDescent="0.2">
      <c r="A42" s="87">
        <v>3</v>
      </c>
      <c r="B42" s="109" t="s">
        <v>48</v>
      </c>
      <c r="C42" s="341" t="s">
        <v>49</v>
      </c>
      <c r="D42" s="341"/>
      <c r="E42" s="341"/>
      <c r="F42" s="110">
        <f>'01 11443_00 Pol'!AC16</f>
        <v>0</v>
      </c>
      <c r="G42" s="101">
        <f>'01 11443_00 Pol'!AD16</f>
        <v>0</v>
      </c>
      <c r="H42" s="101"/>
      <c r="I42" s="102">
        <f t="shared" si="1"/>
        <v>0</v>
      </c>
      <c r="J42" s="103" t="str">
        <f t="shared" si="2"/>
        <v/>
      </c>
    </row>
    <row r="43" spans="1:10" ht="25.5" customHeight="1" x14ac:dyDescent="0.2">
      <c r="A43" s="87">
        <v>3</v>
      </c>
      <c r="B43" s="109" t="s">
        <v>50</v>
      </c>
      <c r="C43" s="341" t="s">
        <v>51</v>
      </c>
      <c r="D43" s="341"/>
      <c r="E43" s="341"/>
      <c r="F43" s="110">
        <f>'01 11443_01 Pol'!AC60</f>
        <v>0</v>
      </c>
      <c r="G43" s="101">
        <f>'01 11443_01 Pol'!AD60</f>
        <v>0</v>
      </c>
      <c r="H43" s="101"/>
      <c r="I43" s="102">
        <f t="shared" si="1"/>
        <v>0</v>
      </c>
      <c r="J43" s="103" t="str">
        <f t="shared" si="2"/>
        <v/>
      </c>
    </row>
    <row r="44" spans="1:10" ht="25.5" customHeight="1" x14ac:dyDescent="0.2">
      <c r="A44" s="87">
        <v>3</v>
      </c>
      <c r="B44" s="109" t="s">
        <v>52</v>
      </c>
      <c r="C44" s="341" t="s">
        <v>53</v>
      </c>
      <c r="D44" s="341"/>
      <c r="E44" s="341"/>
      <c r="F44" s="110">
        <f>'01 11443_02 Pol'!AC140</f>
        <v>0</v>
      </c>
      <c r="G44" s="101">
        <f>'01 11443_02 Pol'!AD140</f>
        <v>0</v>
      </c>
      <c r="H44" s="101"/>
      <c r="I44" s="102">
        <f t="shared" si="1"/>
        <v>0</v>
      </c>
      <c r="J44" s="103" t="str">
        <f t="shared" si="2"/>
        <v/>
      </c>
    </row>
    <row r="45" spans="1:10" ht="25.5" customHeight="1" x14ac:dyDescent="0.2">
      <c r="A45" s="87">
        <v>3</v>
      </c>
      <c r="B45" s="109" t="s">
        <v>54</v>
      </c>
      <c r="C45" s="341" t="s">
        <v>55</v>
      </c>
      <c r="D45" s="341"/>
      <c r="E45" s="341"/>
      <c r="F45" s="110">
        <f>'01 11443_03 Pol'!AC11</f>
        <v>0</v>
      </c>
      <c r="G45" s="101">
        <f>'01 11443_03 Pol'!AD11</f>
        <v>0</v>
      </c>
      <c r="H45" s="101"/>
      <c r="I45" s="102">
        <f t="shared" si="1"/>
        <v>0</v>
      </c>
      <c r="J45" s="103" t="str">
        <f t="shared" si="2"/>
        <v/>
      </c>
    </row>
    <row r="46" spans="1:10" ht="25.5" customHeight="1" x14ac:dyDescent="0.2">
      <c r="A46" s="87">
        <v>3</v>
      </c>
      <c r="B46" s="109" t="s">
        <v>56</v>
      </c>
      <c r="C46" s="341" t="s">
        <v>57</v>
      </c>
      <c r="D46" s="341"/>
      <c r="E46" s="341"/>
      <c r="F46" s="110">
        <f>'01 11443_04 Pol'!AC50</f>
        <v>0</v>
      </c>
      <c r="G46" s="101">
        <f>'01 11443_04 Pol'!AD50</f>
        <v>0</v>
      </c>
      <c r="H46" s="101"/>
      <c r="I46" s="102">
        <f t="shared" si="1"/>
        <v>0</v>
      </c>
      <c r="J46" s="103" t="str">
        <f t="shared" si="2"/>
        <v/>
      </c>
    </row>
    <row r="47" spans="1:10" ht="25.5" customHeight="1" x14ac:dyDescent="0.2">
      <c r="A47" s="87">
        <v>3</v>
      </c>
      <c r="B47" s="109" t="s">
        <v>58</v>
      </c>
      <c r="C47" s="341" t="s">
        <v>59</v>
      </c>
      <c r="D47" s="341"/>
      <c r="E47" s="341"/>
      <c r="F47" s="110">
        <f>'01 11443_05 Pol'!AC11</f>
        <v>0</v>
      </c>
      <c r="G47" s="101">
        <f>'01 11443_05 Pol'!AD11</f>
        <v>0</v>
      </c>
      <c r="H47" s="101"/>
      <c r="I47" s="102">
        <f t="shared" si="1"/>
        <v>0</v>
      </c>
      <c r="J47" s="103" t="str">
        <f t="shared" si="2"/>
        <v/>
      </c>
    </row>
    <row r="48" spans="1:10" ht="25.5" customHeight="1" x14ac:dyDescent="0.2">
      <c r="A48" s="87">
        <v>3</v>
      </c>
      <c r="B48" s="109" t="s">
        <v>60</v>
      </c>
      <c r="C48" s="341" t="s">
        <v>61</v>
      </c>
      <c r="D48" s="341"/>
      <c r="E48" s="341"/>
      <c r="F48" s="110">
        <f>'01 11443_06 Pol'!AC61</f>
        <v>0</v>
      </c>
      <c r="G48" s="101">
        <f>'01 11443_06 Pol'!AD61</f>
        <v>0</v>
      </c>
      <c r="H48" s="101"/>
      <c r="I48" s="102">
        <f t="shared" si="1"/>
        <v>0</v>
      </c>
      <c r="J48" s="103" t="str">
        <f t="shared" si="2"/>
        <v/>
      </c>
    </row>
    <row r="49" spans="1:10" ht="25.5" customHeight="1" x14ac:dyDescent="0.2">
      <c r="A49" s="87">
        <v>3</v>
      </c>
      <c r="B49" s="109" t="s">
        <v>62</v>
      </c>
      <c r="C49" s="341" t="s">
        <v>63</v>
      </c>
      <c r="D49" s="341"/>
      <c r="E49" s="341"/>
      <c r="F49" s="110">
        <f>'01 11443_07 Pol'!AC33</f>
        <v>0</v>
      </c>
      <c r="G49" s="101">
        <f>'01 11443_07 Pol'!AD33</f>
        <v>0</v>
      </c>
      <c r="H49" s="101"/>
      <c r="I49" s="102">
        <f t="shared" si="1"/>
        <v>0</v>
      </c>
      <c r="J49" s="103" t="str">
        <f t="shared" si="2"/>
        <v/>
      </c>
    </row>
    <row r="50" spans="1:10" ht="25.5" customHeight="1" x14ac:dyDescent="0.2">
      <c r="A50" s="87">
        <v>3</v>
      </c>
      <c r="B50" s="109" t="s">
        <v>64</v>
      </c>
      <c r="C50" s="341" t="s">
        <v>65</v>
      </c>
      <c r="D50" s="341"/>
      <c r="E50" s="341"/>
      <c r="F50" s="110">
        <f>'01 11443_08 Pol'!AC18</f>
        <v>0</v>
      </c>
      <c r="G50" s="101">
        <f>'01 11443_08 Pol'!AD18</f>
        <v>0</v>
      </c>
      <c r="H50" s="101"/>
      <c r="I50" s="102">
        <f t="shared" si="1"/>
        <v>0</v>
      </c>
      <c r="J50" s="103" t="str">
        <f t="shared" si="2"/>
        <v/>
      </c>
    </row>
    <row r="51" spans="1:10" ht="25.5" customHeight="1" x14ac:dyDescent="0.2">
      <c r="A51" s="87">
        <v>3</v>
      </c>
      <c r="B51" s="109" t="s">
        <v>66</v>
      </c>
      <c r="C51" s="341" t="s">
        <v>67</v>
      </c>
      <c r="D51" s="341"/>
      <c r="E51" s="341"/>
      <c r="F51" s="110">
        <f>'01 11443_09 Pol'!AC11</f>
        <v>0</v>
      </c>
      <c r="G51" s="101">
        <f>'01 11443_09 Pol'!AD11</f>
        <v>0</v>
      </c>
      <c r="H51" s="101"/>
      <c r="I51" s="102">
        <f t="shared" si="1"/>
        <v>0</v>
      </c>
      <c r="J51" s="103" t="str">
        <f t="shared" si="2"/>
        <v/>
      </c>
    </row>
    <row r="52" spans="1:10" ht="25.5" customHeight="1" x14ac:dyDescent="0.2">
      <c r="A52" s="87">
        <v>3</v>
      </c>
      <c r="B52" s="109" t="s">
        <v>68</v>
      </c>
      <c r="C52" s="341" t="s">
        <v>69</v>
      </c>
      <c r="D52" s="341"/>
      <c r="E52" s="341"/>
      <c r="F52" s="110">
        <f>'01 11443_10 Pol'!AC11</f>
        <v>0</v>
      </c>
      <c r="G52" s="101">
        <f>'01 11443_10 Pol'!AD11</f>
        <v>0</v>
      </c>
      <c r="H52" s="101"/>
      <c r="I52" s="102">
        <f t="shared" si="1"/>
        <v>0</v>
      </c>
      <c r="J52" s="103" t="str">
        <f t="shared" si="2"/>
        <v/>
      </c>
    </row>
    <row r="53" spans="1:10" ht="25.5" customHeight="1" x14ac:dyDescent="0.2">
      <c r="A53" s="87"/>
      <c r="B53" s="343" t="s">
        <v>70</v>
      </c>
      <c r="C53" s="344"/>
      <c r="D53" s="344"/>
      <c r="E53" s="344"/>
      <c r="F53" s="111">
        <f>SUMIF(A39:A52,"=1",F39:F52)</f>
        <v>0</v>
      </c>
      <c r="G53" s="112">
        <f>SUMIF(A39:A52,"=1",G39:G52)</f>
        <v>0</v>
      </c>
      <c r="H53" s="112">
        <f>SUMIF(A39:A52,"=1",H39:H52)</f>
        <v>0</v>
      </c>
      <c r="I53" s="113">
        <f>SUMIF(A39:A52,"=1",I39:I52)</f>
        <v>0</v>
      </c>
      <c r="J53" s="114">
        <f>SUMIF(A39:A52,"=1",J39:J52)</f>
        <v>0</v>
      </c>
    </row>
    <row r="55" spans="1:10" x14ac:dyDescent="0.2">
      <c r="A55" t="s">
        <v>72</v>
      </c>
      <c r="B55" t="s">
        <v>73</v>
      </c>
    </row>
    <row r="56" spans="1:10" x14ac:dyDescent="0.2">
      <c r="A56" t="s">
        <v>74</v>
      </c>
      <c r="B56" t="s">
        <v>75</v>
      </c>
    </row>
    <row r="57" spans="1:10" x14ac:dyDescent="0.2">
      <c r="A57" t="s">
        <v>76</v>
      </c>
      <c r="B57" t="s">
        <v>77</v>
      </c>
    </row>
    <row r="58" spans="1:10" x14ac:dyDescent="0.2">
      <c r="A58" t="s">
        <v>76</v>
      </c>
      <c r="B58" t="s">
        <v>78</v>
      </c>
    </row>
    <row r="59" spans="1:10" x14ac:dyDescent="0.2">
      <c r="A59" t="s">
        <v>76</v>
      </c>
      <c r="B59" t="s">
        <v>79</v>
      </c>
    </row>
    <row r="60" spans="1:10" x14ac:dyDescent="0.2">
      <c r="A60" t="s">
        <v>76</v>
      </c>
      <c r="B60" t="s">
        <v>80</v>
      </c>
    </row>
    <row r="61" spans="1:10" x14ac:dyDescent="0.2">
      <c r="A61" t="s">
        <v>76</v>
      </c>
      <c r="B61" t="s">
        <v>81</v>
      </c>
    </row>
    <row r="62" spans="1:10" x14ac:dyDescent="0.2">
      <c r="A62" t="s">
        <v>76</v>
      </c>
      <c r="B62" t="s">
        <v>82</v>
      </c>
    </row>
    <row r="63" spans="1:10" x14ac:dyDescent="0.2">
      <c r="A63" t="s">
        <v>76</v>
      </c>
      <c r="B63" t="s">
        <v>83</v>
      </c>
    </row>
    <row r="64" spans="1:10" x14ac:dyDescent="0.2">
      <c r="A64" t="s">
        <v>76</v>
      </c>
      <c r="B64" t="s">
        <v>84</v>
      </c>
    </row>
    <row r="65" spans="1:10" x14ac:dyDescent="0.2">
      <c r="A65" t="s">
        <v>76</v>
      </c>
      <c r="B65" t="s">
        <v>85</v>
      </c>
    </row>
    <row r="66" spans="1:10" x14ac:dyDescent="0.2">
      <c r="A66" t="s">
        <v>76</v>
      </c>
      <c r="B66" t="s">
        <v>86</v>
      </c>
    </row>
    <row r="67" spans="1:10" x14ac:dyDescent="0.2">
      <c r="A67" t="s">
        <v>76</v>
      </c>
      <c r="B67" t="s">
        <v>87</v>
      </c>
    </row>
    <row r="70" spans="1:10" ht="15.75" x14ac:dyDescent="0.25">
      <c r="B70" s="123" t="s">
        <v>88</v>
      </c>
    </row>
    <row r="72" spans="1:10" ht="25.5" customHeight="1" x14ac:dyDescent="0.2">
      <c r="A72" s="125"/>
      <c r="B72" s="128" t="s">
        <v>17</v>
      </c>
      <c r="C72" s="128" t="s">
        <v>5</v>
      </c>
      <c r="D72" s="129"/>
      <c r="E72" s="129"/>
      <c r="F72" s="130" t="s">
        <v>89</v>
      </c>
      <c r="G72" s="130"/>
      <c r="H72" s="130"/>
      <c r="I72" s="130" t="s">
        <v>29</v>
      </c>
      <c r="J72" s="130" t="s">
        <v>0</v>
      </c>
    </row>
    <row r="73" spans="1:10" ht="36.75" customHeight="1" x14ac:dyDescent="0.2">
      <c r="A73" s="126"/>
      <c r="B73" s="131" t="s">
        <v>90</v>
      </c>
      <c r="C73" s="345" t="s">
        <v>91</v>
      </c>
      <c r="D73" s="346"/>
      <c r="E73" s="346"/>
      <c r="F73" s="138" t="s">
        <v>24</v>
      </c>
      <c r="G73" s="139"/>
      <c r="H73" s="139"/>
      <c r="I73" s="139">
        <f>'01 11443_04 Pol'!G35</f>
        <v>0</v>
      </c>
      <c r="J73" s="135" t="str">
        <f>IF(I99=0,"",I73/I99*100)</f>
        <v/>
      </c>
    </row>
    <row r="74" spans="1:10" ht="36.75" customHeight="1" x14ac:dyDescent="0.2">
      <c r="A74" s="126"/>
      <c r="B74" s="131" t="s">
        <v>92</v>
      </c>
      <c r="C74" s="345" t="s">
        <v>49</v>
      </c>
      <c r="D74" s="346"/>
      <c r="E74" s="346"/>
      <c r="F74" s="138" t="s">
        <v>24</v>
      </c>
      <c r="G74" s="139"/>
      <c r="H74" s="139"/>
      <c r="I74" s="139">
        <f>'01 11443_00 Pol'!G8</f>
        <v>0</v>
      </c>
      <c r="J74" s="135" t="str">
        <f>IF(I99=0,"",I74/I99*100)</f>
        <v/>
      </c>
    </row>
    <row r="75" spans="1:10" ht="36.75" customHeight="1" x14ac:dyDescent="0.2">
      <c r="A75" s="126"/>
      <c r="B75" s="131" t="s">
        <v>93</v>
      </c>
      <c r="C75" s="345" t="s">
        <v>94</v>
      </c>
      <c r="D75" s="346"/>
      <c r="E75" s="346"/>
      <c r="F75" s="138" t="s">
        <v>24</v>
      </c>
      <c r="G75" s="139"/>
      <c r="H75" s="139"/>
      <c r="I75" s="139">
        <f>'01 11443_01 Pol'!G8+'01 11443_02 Pol'!G8+'01 11443_04 Pol'!G8+'01 11443_06 Pol'!G8+'01 11443_07 Pol'!G8+'01 11443_08 Pol'!G8</f>
        <v>0</v>
      </c>
      <c r="J75" s="135" t="str">
        <f>IF(I99=0,"",I75/I99*100)</f>
        <v/>
      </c>
    </row>
    <row r="76" spans="1:10" ht="36.75" customHeight="1" x14ac:dyDescent="0.2">
      <c r="A76" s="126"/>
      <c r="B76" s="131" t="s">
        <v>95</v>
      </c>
      <c r="C76" s="345" t="s">
        <v>96</v>
      </c>
      <c r="D76" s="346"/>
      <c r="E76" s="346"/>
      <c r="F76" s="138" t="s">
        <v>24</v>
      </c>
      <c r="G76" s="139"/>
      <c r="H76" s="139"/>
      <c r="I76" s="139">
        <f>'01 11443_01 Pol'!G22+'01 11443_02 Pol'!G19</f>
        <v>0</v>
      </c>
      <c r="J76" s="135" t="str">
        <f>IF(I99=0,"",I76/I99*100)</f>
        <v/>
      </c>
    </row>
    <row r="77" spans="1:10" ht="36.75" customHeight="1" x14ac:dyDescent="0.2">
      <c r="A77" s="126"/>
      <c r="B77" s="131" t="s">
        <v>97</v>
      </c>
      <c r="C77" s="345" t="s">
        <v>98</v>
      </c>
      <c r="D77" s="346"/>
      <c r="E77" s="346"/>
      <c r="F77" s="138" t="s">
        <v>24</v>
      </c>
      <c r="G77" s="139"/>
      <c r="H77" s="139"/>
      <c r="I77" s="139">
        <f>'01 11443_02 Pol'!G28+'01 11443_08 Pol'!G13</f>
        <v>0</v>
      </c>
      <c r="J77" s="135" t="str">
        <f>IF(I99=0,"",I77/I99*100)</f>
        <v/>
      </c>
    </row>
    <row r="78" spans="1:10" ht="36.75" customHeight="1" x14ac:dyDescent="0.2">
      <c r="A78" s="126"/>
      <c r="B78" s="131" t="s">
        <v>99</v>
      </c>
      <c r="C78" s="345" t="s">
        <v>100</v>
      </c>
      <c r="D78" s="346"/>
      <c r="E78" s="346"/>
      <c r="F78" s="138" t="s">
        <v>24</v>
      </c>
      <c r="G78" s="139"/>
      <c r="H78" s="139"/>
      <c r="I78" s="139">
        <f>'01 11443_02 Pol'!G39</f>
        <v>0</v>
      </c>
      <c r="J78" s="135" t="str">
        <f>IF(I99=0,"",I78/I99*100)</f>
        <v/>
      </c>
    </row>
    <row r="79" spans="1:10" ht="36.75" customHeight="1" x14ac:dyDescent="0.2">
      <c r="A79" s="126"/>
      <c r="B79" s="131" t="s">
        <v>101</v>
      </c>
      <c r="C79" s="345" t="s">
        <v>102</v>
      </c>
      <c r="D79" s="346"/>
      <c r="E79" s="346"/>
      <c r="F79" s="138" t="s">
        <v>24</v>
      </c>
      <c r="G79" s="139"/>
      <c r="H79" s="139"/>
      <c r="I79" s="139">
        <f>'01 11443_02 Pol'!G45+'01 11443_04 Pol'!G24+'01 11443_06 Pol'!G25+'01 11443_07 Pol'!G15</f>
        <v>0</v>
      </c>
      <c r="J79" s="135" t="str">
        <f>IF(I99=0,"",I79/I99*100)</f>
        <v/>
      </c>
    </row>
    <row r="80" spans="1:10" ht="36.75" customHeight="1" x14ac:dyDescent="0.2">
      <c r="A80" s="126"/>
      <c r="B80" s="131" t="s">
        <v>103</v>
      </c>
      <c r="C80" s="345" t="s">
        <v>104</v>
      </c>
      <c r="D80" s="346"/>
      <c r="E80" s="346"/>
      <c r="F80" s="138" t="s">
        <v>24</v>
      </c>
      <c r="G80" s="139"/>
      <c r="H80" s="139"/>
      <c r="I80" s="139">
        <f>'01 11443_01 Pol'!G38</f>
        <v>0</v>
      </c>
      <c r="J80" s="135" t="str">
        <f>IF(I99=0,"",I80/I99*100)</f>
        <v/>
      </c>
    </row>
    <row r="81" spans="1:10" ht="36.75" customHeight="1" x14ac:dyDescent="0.2">
      <c r="A81" s="126"/>
      <c r="B81" s="131" t="s">
        <v>103</v>
      </c>
      <c r="C81" s="345" t="s">
        <v>105</v>
      </c>
      <c r="D81" s="346"/>
      <c r="E81" s="346"/>
      <c r="F81" s="138" t="s">
        <v>24</v>
      </c>
      <c r="G81" s="139"/>
      <c r="H81" s="139"/>
      <c r="I81" s="139">
        <f>'01 11443_02 Pol'!G47</f>
        <v>0</v>
      </c>
      <c r="J81" s="135" t="str">
        <f>IF(I99=0,"",I81/I99*100)</f>
        <v/>
      </c>
    </row>
    <row r="82" spans="1:10" ht="36.75" customHeight="1" x14ac:dyDescent="0.2">
      <c r="A82" s="126"/>
      <c r="B82" s="131" t="s">
        <v>106</v>
      </c>
      <c r="C82" s="345" t="s">
        <v>107</v>
      </c>
      <c r="D82" s="346"/>
      <c r="E82" s="346"/>
      <c r="F82" s="138" t="s">
        <v>24</v>
      </c>
      <c r="G82" s="139"/>
      <c r="H82" s="139"/>
      <c r="I82" s="139">
        <f>'01 11443_04 Pol'!G38+'01 11443_06 Pol'!G35</f>
        <v>0</v>
      </c>
      <c r="J82" s="135" t="str">
        <f>IF(I99=0,"",I82/I99*100)</f>
        <v/>
      </c>
    </row>
    <row r="83" spans="1:10" ht="36.75" customHeight="1" x14ac:dyDescent="0.2">
      <c r="A83" s="126"/>
      <c r="B83" s="131" t="s">
        <v>108</v>
      </c>
      <c r="C83" s="345" t="s">
        <v>109</v>
      </c>
      <c r="D83" s="346"/>
      <c r="E83" s="346"/>
      <c r="F83" s="138" t="s">
        <v>24</v>
      </c>
      <c r="G83" s="139"/>
      <c r="H83" s="139"/>
      <c r="I83" s="139">
        <f>'01 11443_02 Pol'!G70</f>
        <v>0</v>
      </c>
      <c r="J83" s="135" t="str">
        <f>IF(I99=0,"",I83/I99*100)</f>
        <v/>
      </c>
    </row>
    <row r="84" spans="1:10" ht="36.75" customHeight="1" x14ac:dyDescent="0.2">
      <c r="A84" s="126"/>
      <c r="B84" s="131" t="s">
        <v>108</v>
      </c>
      <c r="C84" s="345" t="s">
        <v>110</v>
      </c>
      <c r="D84" s="346"/>
      <c r="E84" s="346"/>
      <c r="F84" s="138" t="s">
        <v>24</v>
      </c>
      <c r="G84" s="139"/>
      <c r="H84" s="139"/>
      <c r="I84" s="139">
        <f>'01 11443_01 Pol'!G43+'01 11443_07 Pol'!G23</f>
        <v>0</v>
      </c>
      <c r="J84" s="135" t="str">
        <f>IF(I99=0,"",I84/I99*100)</f>
        <v/>
      </c>
    </row>
    <row r="85" spans="1:10" ht="36.75" customHeight="1" x14ac:dyDescent="0.2">
      <c r="A85" s="126"/>
      <c r="B85" s="131" t="s">
        <v>111</v>
      </c>
      <c r="C85" s="345" t="s">
        <v>112</v>
      </c>
      <c r="D85" s="346"/>
      <c r="E85" s="346"/>
      <c r="F85" s="138" t="s">
        <v>24</v>
      </c>
      <c r="G85" s="139"/>
      <c r="H85" s="139"/>
      <c r="I85" s="139">
        <f>'01 11443_02 Pol'!G75</f>
        <v>0</v>
      </c>
      <c r="J85" s="135" t="str">
        <f>IF(I99=0,"",I85/I99*100)</f>
        <v/>
      </c>
    </row>
    <row r="86" spans="1:10" ht="36.75" customHeight="1" x14ac:dyDescent="0.2">
      <c r="A86" s="126"/>
      <c r="B86" s="131" t="s">
        <v>113</v>
      </c>
      <c r="C86" s="345" t="s">
        <v>114</v>
      </c>
      <c r="D86" s="346"/>
      <c r="E86" s="346"/>
      <c r="F86" s="138" t="s">
        <v>24</v>
      </c>
      <c r="G86" s="139"/>
      <c r="H86" s="139"/>
      <c r="I86" s="139">
        <f>'01 11443_01 Pol'!G47+'01 11443_02 Pol'!G77+'01 11443_04 Pol'!G42+'01 11443_06 Pol'!G53+'01 11443_07 Pol'!G25+'01 11443_08 Pol'!G15</f>
        <v>0</v>
      </c>
      <c r="J86" s="135" t="str">
        <f>IF(I99=0,"",I86/I99*100)</f>
        <v/>
      </c>
    </row>
    <row r="87" spans="1:10" ht="36.75" customHeight="1" x14ac:dyDescent="0.2">
      <c r="A87" s="126"/>
      <c r="B87" s="131" t="s">
        <v>115</v>
      </c>
      <c r="C87" s="345" t="s">
        <v>116</v>
      </c>
      <c r="D87" s="346"/>
      <c r="E87" s="346"/>
      <c r="F87" s="138" t="s">
        <v>25</v>
      </c>
      <c r="G87" s="139"/>
      <c r="H87" s="139"/>
      <c r="I87" s="139">
        <f>'01 11443_01 Pol'!G49+'01 11443_02 Pol'!G79</f>
        <v>0</v>
      </c>
      <c r="J87" s="135" t="str">
        <f>IF(I99=0,"",I87/I99*100)</f>
        <v/>
      </c>
    </row>
    <row r="88" spans="1:10" ht="36.75" customHeight="1" x14ac:dyDescent="0.2">
      <c r="A88" s="126"/>
      <c r="B88" s="131" t="s">
        <v>117</v>
      </c>
      <c r="C88" s="345" t="s">
        <v>118</v>
      </c>
      <c r="D88" s="346"/>
      <c r="E88" s="346"/>
      <c r="F88" s="138" t="s">
        <v>25</v>
      </c>
      <c r="G88" s="139"/>
      <c r="H88" s="139"/>
      <c r="I88" s="139">
        <f>'01 11443_02 Pol'!G89</f>
        <v>0</v>
      </c>
      <c r="J88" s="135" t="str">
        <f>IF(I99=0,"",I88/I99*100)</f>
        <v/>
      </c>
    </row>
    <row r="89" spans="1:10" ht="36.75" customHeight="1" x14ac:dyDescent="0.2">
      <c r="A89" s="126"/>
      <c r="B89" s="131" t="s">
        <v>119</v>
      </c>
      <c r="C89" s="345" t="s">
        <v>120</v>
      </c>
      <c r="D89" s="346"/>
      <c r="E89" s="346"/>
      <c r="F89" s="138" t="s">
        <v>25</v>
      </c>
      <c r="G89" s="139"/>
      <c r="H89" s="139"/>
      <c r="I89" s="139">
        <f>'01 11443_02 Pol'!G97</f>
        <v>0</v>
      </c>
      <c r="J89" s="135" t="str">
        <f>IF(I99=0,"",I89/I99*100)</f>
        <v/>
      </c>
    </row>
    <row r="90" spans="1:10" ht="36.75" customHeight="1" x14ac:dyDescent="0.2">
      <c r="A90" s="126"/>
      <c r="B90" s="131" t="s">
        <v>121</v>
      </c>
      <c r="C90" s="345" t="s">
        <v>122</v>
      </c>
      <c r="D90" s="346"/>
      <c r="E90" s="346"/>
      <c r="F90" s="138" t="s">
        <v>25</v>
      </c>
      <c r="G90" s="139"/>
      <c r="H90" s="139"/>
      <c r="I90" s="139">
        <f>'01 11443_02 Pol'!G109</f>
        <v>0</v>
      </c>
      <c r="J90" s="135" t="str">
        <f>IF(I99=0,"",I90/I99*100)</f>
        <v/>
      </c>
    </row>
    <row r="91" spans="1:10" ht="36.75" customHeight="1" x14ac:dyDescent="0.2">
      <c r="A91" s="126"/>
      <c r="B91" s="131" t="s">
        <v>123</v>
      </c>
      <c r="C91" s="345" t="s">
        <v>124</v>
      </c>
      <c r="D91" s="346"/>
      <c r="E91" s="346"/>
      <c r="F91" s="138" t="s">
        <v>25</v>
      </c>
      <c r="G91" s="139"/>
      <c r="H91" s="139"/>
      <c r="I91" s="139">
        <f>'01 11443_01 Pol'!G53+'01 11443_02 Pol'!G116</f>
        <v>0</v>
      </c>
      <c r="J91" s="135" t="str">
        <f>IF(I99=0,"",I91/I99*100)</f>
        <v/>
      </c>
    </row>
    <row r="92" spans="1:10" ht="36.75" customHeight="1" x14ac:dyDescent="0.2">
      <c r="A92" s="126"/>
      <c r="B92" s="131" t="s">
        <v>125</v>
      </c>
      <c r="C92" s="345" t="s">
        <v>126</v>
      </c>
      <c r="D92" s="346"/>
      <c r="E92" s="346"/>
      <c r="F92" s="138" t="s">
        <v>25</v>
      </c>
      <c r="G92" s="139"/>
      <c r="H92" s="139"/>
      <c r="I92" s="139">
        <f>'01 11443_02 Pol'!G125</f>
        <v>0</v>
      </c>
      <c r="J92" s="135" t="str">
        <f>IF(I99=0,"",I92/I99*100)</f>
        <v/>
      </c>
    </row>
    <row r="93" spans="1:10" ht="36.75" customHeight="1" x14ac:dyDescent="0.2">
      <c r="A93" s="126"/>
      <c r="B93" s="131" t="s">
        <v>127</v>
      </c>
      <c r="C93" s="345" t="s">
        <v>128</v>
      </c>
      <c r="D93" s="346"/>
      <c r="E93" s="346"/>
      <c r="F93" s="138" t="s">
        <v>25</v>
      </c>
      <c r="G93" s="139"/>
      <c r="H93" s="139"/>
      <c r="I93" s="139">
        <f>'01 11443_01 Pol'!G57</f>
        <v>0</v>
      </c>
      <c r="J93" s="135" t="str">
        <f>IF(I99=0,"",I93/I99*100)</f>
        <v/>
      </c>
    </row>
    <row r="94" spans="1:10" ht="36.75" customHeight="1" x14ac:dyDescent="0.2">
      <c r="A94" s="126"/>
      <c r="B94" s="131" t="s">
        <v>129</v>
      </c>
      <c r="C94" s="345" t="s">
        <v>130</v>
      </c>
      <c r="D94" s="346"/>
      <c r="E94" s="346"/>
      <c r="F94" s="138" t="s">
        <v>25</v>
      </c>
      <c r="G94" s="139"/>
      <c r="H94" s="139"/>
      <c r="I94" s="139">
        <f>'01 11443_02 Pol'!G135</f>
        <v>0</v>
      </c>
      <c r="J94" s="135" t="str">
        <f>IF(I99=0,"",I94/I99*100)</f>
        <v/>
      </c>
    </row>
    <row r="95" spans="1:10" ht="36.75" customHeight="1" x14ac:dyDescent="0.2">
      <c r="A95" s="126"/>
      <c r="B95" s="131" t="s">
        <v>131</v>
      </c>
      <c r="C95" s="345" t="s">
        <v>132</v>
      </c>
      <c r="D95" s="346"/>
      <c r="E95" s="346"/>
      <c r="F95" s="138" t="s">
        <v>26</v>
      </c>
      <c r="G95" s="139"/>
      <c r="H95" s="139"/>
      <c r="I95" s="139">
        <f>'01 11443_03 Pol'!G8+'01 11443_10 Pol'!G8</f>
        <v>0</v>
      </c>
      <c r="J95" s="135" t="str">
        <f>IF(I99=0,"",I95/I99*100)</f>
        <v/>
      </c>
    </row>
    <row r="96" spans="1:10" ht="36.75" customHeight="1" x14ac:dyDescent="0.2">
      <c r="A96" s="126"/>
      <c r="B96" s="131" t="s">
        <v>131</v>
      </c>
      <c r="C96" s="345" t="s">
        <v>133</v>
      </c>
      <c r="D96" s="346"/>
      <c r="E96" s="346"/>
      <c r="F96" s="138" t="s">
        <v>26</v>
      </c>
      <c r="G96" s="139"/>
      <c r="H96" s="139"/>
      <c r="I96" s="139">
        <f>'01 11443_09 Pol'!G8</f>
        <v>0</v>
      </c>
      <c r="J96" s="135" t="str">
        <f>IF(I99=0,"",I96/I99*100)</f>
        <v/>
      </c>
    </row>
    <row r="97" spans="1:10" ht="36.75" customHeight="1" x14ac:dyDescent="0.2">
      <c r="A97" s="126"/>
      <c r="B97" s="131" t="s">
        <v>134</v>
      </c>
      <c r="C97" s="345" t="s">
        <v>135</v>
      </c>
      <c r="D97" s="346"/>
      <c r="E97" s="346"/>
      <c r="F97" s="138" t="s">
        <v>26</v>
      </c>
      <c r="G97" s="139"/>
      <c r="H97" s="139"/>
      <c r="I97" s="139">
        <f>'01 11443_05 Pol'!G8</f>
        <v>0</v>
      </c>
      <c r="J97" s="135" t="str">
        <f>IF(I99=0,"",I97/I99*100)</f>
        <v/>
      </c>
    </row>
    <row r="98" spans="1:10" ht="36.75" customHeight="1" x14ac:dyDescent="0.2">
      <c r="A98" s="126"/>
      <c r="B98" s="131" t="s">
        <v>136</v>
      </c>
      <c r="C98" s="345" t="s">
        <v>137</v>
      </c>
      <c r="D98" s="346"/>
      <c r="E98" s="346"/>
      <c r="F98" s="138" t="s">
        <v>138</v>
      </c>
      <c r="G98" s="139"/>
      <c r="H98" s="139"/>
      <c r="I98" s="139">
        <f>'01 11443_04 Pol'!G44+'01 11443_06 Pol'!G55+'01 11443_07 Pol'!G27</f>
        <v>0</v>
      </c>
      <c r="J98" s="135" t="str">
        <f>IF(I99=0,"",I98/I99*100)</f>
        <v/>
      </c>
    </row>
    <row r="99" spans="1:10" ht="25.5" customHeight="1" x14ac:dyDescent="0.2">
      <c r="A99" s="127"/>
      <c r="B99" s="132" t="s">
        <v>1</v>
      </c>
      <c r="C99" s="133"/>
      <c r="D99" s="134"/>
      <c r="E99" s="134"/>
      <c r="F99" s="140"/>
      <c r="G99" s="141"/>
      <c r="H99" s="141"/>
      <c r="I99" s="141">
        <f>SUM(I73:I98)</f>
        <v>0</v>
      </c>
      <c r="J99" s="136">
        <f>SUM(J73:J98)</f>
        <v>0</v>
      </c>
    </row>
    <row r="100" spans="1:10" x14ac:dyDescent="0.2">
      <c r="F100" s="86"/>
      <c r="G100" s="86"/>
      <c r="H100" s="86"/>
      <c r="I100" s="86"/>
      <c r="J100" s="137"/>
    </row>
    <row r="101" spans="1:10" x14ac:dyDescent="0.2">
      <c r="F101" s="86"/>
      <c r="G101" s="86"/>
      <c r="H101" s="86"/>
      <c r="I101" s="86"/>
      <c r="J101" s="137"/>
    </row>
    <row r="102" spans="1:10" x14ac:dyDescent="0.2">
      <c r="F102" s="86"/>
      <c r="G102" s="86"/>
      <c r="H102" s="86"/>
      <c r="I102" s="86"/>
      <c r="J102" s="137"/>
    </row>
  </sheetData>
  <sheetProtection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2">
    <mergeCell ref="C98:E98"/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73:E73"/>
    <mergeCell ref="C74:E74"/>
    <mergeCell ref="C75:E75"/>
    <mergeCell ref="C76:E76"/>
    <mergeCell ref="C77:E77"/>
    <mergeCell ref="C49:E49"/>
    <mergeCell ref="C50:E50"/>
    <mergeCell ref="C51:E51"/>
    <mergeCell ref="C52:E52"/>
    <mergeCell ref="B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347" t="s">
        <v>6</v>
      </c>
      <c r="B1" s="347"/>
      <c r="C1" s="348"/>
      <c r="D1" s="347"/>
      <c r="E1" s="347"/>
      <c r="F1" s="347"/>
      <c r="G1" s="347"/>
    </row>
    <row r="2" spans="1:7" ht="24.95" customHeight="1" x14ac:dyDescent="0.2">
      <c r="A2" s="50" t="s">
        <v>7</v>
      </c>
      <c r="B2" s="49"/>
      <c r="C2" s="349"/>
      <c r="D2" s="349"/>
      <c r="E2" s="349"/>
      <c r="F2" s="349"/>
      <c r="G2" s="350"/>
    </row>
    <row r="3" spans="1:7" ht="24.95" customHeight="1" x14ac:dyDescent="0.2">
      <c r="A3" s="50" t="s">
        <v>8</v>
      </c>
      <c r="B3" s="49"/>
      <c r="C3" s="349"/>
      <c r="D3" s="349"/>
      <c r="E3" s="349"/>
      <c r="F3" s="349"/>
      <c r="G3" s="350"/>
    </row>
    <row r="4" spans="1:7" ht="24.95" customHeight="1" x14ac:dyDescent="0.2">
      <c r="A4" s="50" t="s">
        <v>9</v>
      </c>
      <c r="B4" s="49"/>
      <c r="C4" s="349"/>
      <c r="D4" s="349"/>
      <c r="E4" s="349"/>
      <c r="F4" s="349"/>
      <c r="G4" s="350"/>
    </row>
    <row r="5" spans="1:7" x14ac:dyDescent="0.2">
      <c r="B5" s="4"/>
      <c r="C5" s="5"/>
      <c r="D5" s="6"/>
    </row>
  </sheetData>
  <sheetProtection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8DCAC-75B8-4500-84CD-4CFCB7B987EB}">
  <sheetPr>
    <outlinePr summaryBelow="0"/>
  </sheetPr>
  <dimension ref="A1:BF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4" customWidth="1"/>
    <col min="3" max="3" width="63.28515625" style="124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</cols>
  <sheetData>
    <row r="1" spans="1:58" ht="15.75" customHeight="1" x14ac:dyDescent="0.25">
      <c r="A1" s="351" t="s">
        <v>141</v>
      </c>
      <c r="B1" s="351"/>
      <c r="C1" s="351"/>
      <c r="D1" s="351"/>
      <c r="E1" s="351"/>
      <c r="F1" s="351"/>
      <c r="G1" s="351"/>
      <c r="AE1" t="s">
        <v>142</v>
      </c>
    </row>
    <row r="2" spans="1:58" ht="25.15" customHeight="1" x14ac:dyDescent="0.2">
      <c r="A2" s="50" t="s">
        <v>7</v>
      </c>
      <c r="B2" s="49" t="s">
        <v>43</v>
      </c>
      <c r="C2" s="352" t="s">
        <v>44</v>
      </c>
      <c r="D2" s="353"/>
      <c r="E2" s="353"/>
      <c r="F2" s="353"/>
      <c r="G2" s="354"/>
      <c r="AE2" t="s">
        <v>143</v>
      </c>
    </row>
    <row r="3" spans="1:58" ht="25.15" customHeight="1" x14ac:dyDescent="0.2">
      <c r="A3" s="50" t="s">
        <v>8</v>
      </c>
      <c r="B3" s="49" t="s">
        <v>47</v>
      </c>
      <c r="C3" s="352" t="s">
        <v>44</v>
      </c>
      <c r="D3" s="353"/>
      <c r="E3" s="353"/>
      <c r="F3" s="353"/>
      <c r="G3" s="354"/>
      <c r="AA3" s="124" t="s">
        <v>143</v>
      </c>
      <c r="AE3" t="s">
        <v>144</v>
      </c>
    </row>
    <row r="4" spans="1:58" ht="25.15" customHeight="1" x14ac:dyDescent="0.2">
      <c r="A4" s="143" t="s">
        <v>9</v>
      </c>
      <c r="B4" s="144" t="s">
        <v>48</v>
      </c>
      <c r="C4" s="355" t="s">
        <v>49</v>
      </c>
      <c r="D4" s="356"/>
      <c r="E4" s="356"/>
      <c r="F4" s="356"/>
      <c r="G4" s="357"/>
      <c r="AE4" t="s">
        <v>145</v>
      </c>
    </row>
    <row r="5" spans="1:58" x14ac:dyDescent="0.2">
      <c r="D5" s="10"/>
    </row>
    <row r="6" spans="1:58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58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</row>
    <row r="8" spans="1:58" x14ac:dyDescent="0.2">
      <c r="A8" s="164" t="s">
        <v>166</v>
      </c>
      <c r="B8" s="165" t="s">
        <v>92</v>
      </c>
      <c r="C8" s="185" t="s">
        <v>49</v>
      </c>
      <c r="D8" s="166"/>
      <c r="E8" s="167"/>
      <c r="F8" s="168"/>
      <c r="G8" s="168">
        <f>SUMIF(AE9:AE14,"&lt;&gt;NOR",G9:G14)</f>
        <v>0</v>
      </c>
      <c r="H8" s="168"/>
      <c r="I8" s="168">
        <f>SUM(I9:I14)</f>
        <v>0</v>
      </c>
      <c r="J8" s="168"/>
      <c r="K8" s="168">
        <f>SUM(K9:K14)</f>
        <v>0</v>
      </c>
      <c r="L8" s="168"/>
      <c r="M8" s="168">
        <f>SUM(M9:M14)</f>
        <v>0</v>
      </c>
      <c r="N8" s="167"/>
      <c r="O8" s="167">
        <f>SUM(O9:O14)</f>
        <v>0</v>
      </c>
      <c r="P8" s="167"/>
      <c r="Q8" s="167">
        <f>SUM(Q9:Q14)</f>
        <v>0</v>
      </c>
      <c r="R8" s="169"/>
      <c r="S8" s="163"/>
      <c r="T8" s="163">
        <f>SUM(T9:T14)</f>
        <v>0</v>
      </c>
      <c r="U8" s="163"/>
      <c r="V8" s="163"/>
      <c r="W8" s="163"/>
      <c r="AE8" t="s">
        <v>167</v>
      </c>
    </row>
    <row r="9" spans="1:58" outlineLevel="1" x14ac:dyDescent="0.2">
      <c r="A9" s="178">
        <v>1</v>
      </c>
      <c r="B9" s="179" t="s">
        <v>168</v>
      </c>
      <c r="C9" s="186" t="s">
        <v>169</v>
      </c>
      <c r="D9" s="180" t="s">
        <v>170</v>
      </c>
      <c r="E9" s="181">
        <v>1</v>
      </c>
      <c r="F9" s="182"/>
      <c r="G9" s="183">
        <f t="shared" ref="G9:G14" si="0">ROUND(E9*F9,2)</f>
        <v>0</v>
      </c>
      <c r="H9" s="182"/>
      <c r="I9" s="183">
        <f t="shared" ref="I9:I14" si="1">ROUND(E9*H9,2)</f>
        <v>0</v>
      </c>
      <c r="J9" s="182"/>
      <c r="K9" s="183">
        <f t="shared" ref="K9:K14" si="2">ROUND(E9*J9,2)</f>
        <v>0</v>
      </c>
      <c r="L9" s="183">
        <v>21</v>
      </c>
      <c r="M9" s="183">
        <f t="shared" ref="M9:M14" si="3">G9*(1+L9/100)</f>
        <v>0</v>
      </c>
      <c r="N9" s="181">
        <v>0</v>
      </c>
      <c r="O9" s="181">
        <f t="shared" ref="O9:O14" si="4">ROUND(E9*N9,2)</f>
        <v>0</v>
      </c>
      <c r="P9" s="181">
        <v>0</v>
      </c>
      <c r="Q9" s="181">
        <f t="shared" ref="Q9:Q14" si="5">ROUND(E9*P9,2)</f>
        <v>0</v>
      </c>
      <c r="R9" s="184" t="s">
        <v>171</v>
      </c>
      <c r="S9" s="161">
        <v>0</v>
      </c>
      <c r="T9" s="161">
        <f t="shared" ref="T9:T14" si="6">ROUND(E9*S9,2)</f>
        <v>0</v>
      </c>
      <c r="U9" s="161"/>
      <c r="V9" s="161" t="s">
        <v>172</v>
      </c>
      <c r="W9" s="161" t="s">
        <v>173</v>
      </c>
      <c r="X9" s="150"/>
      <c r="Y9" s="150"/>
      <c r="Z9" s="150"/>
      <c r="AA9" s="150"/>
      <c r="AB9" s="150"/>
      <c r="AC9" s="150"/>
      <c r="AD9" s="150"/>
      <c r="AE9" s="150" t="s">
        <v>174</v>
      </c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</row>
    <row r="10" spans="1:58" outlineLevel="1" x14ac:dyDescent="0.2">
      <c r="A10" s="178">
        <v>2</v>
      </c>
      <c r="B10" s="179" t="s">
        <v>175</v>
      </c>
      <c r="C10" s="186" t="s">
        <v>176</v>
      </c>
      <c r="D10" s="180" t="s">
        <v>170</v>
      </c>
      <c r="E10" s="181">
        <v>1</v>
      </c>
      <c r="F10" s="182"/>
      <c r="G10" s="183">
        <f t="shared" si="0"/>
        <v>0</v>
      </c>
      <c r="H10" s="182"/>
      <c r="I10" s="183">
        <f t="shared" si="1"/>
        <v>0</v>
      </c>
      <c r="J10" s="182"/>
      <c r="K10" s="183">
        <f t="shared" si="2"/>
        <v>0</v>
      </c>
      <c r="L10" s="183">
        <v>21</v>
      </c>
      <c r="M10" s="183">
        <f t="shared" si="3"/>
        <v>0</v>
      </c>
      <c r="N10" s="181">
        <v>0</v>
      </c>
      <c r="O10" s="181">
        <f t="shared" si="4"/>
        <v>0</v>
      </c>
      <c r="P10" s="181">
        <v>0</v>
      </c>
      <c r="Q10" s="181">
        <f t="shared" si="5"/>
        <v>0</v>
      </c>
      <c r="R10" s="184" t="s">
        <v>171</v>
      </c>
      <c r="S10" s="161">
        <v>0</v>
      </c>
      <c r="T10" s="161">
        <f t="shared" si="6"/>
        <v>0</v>
      </c>
      <c r="U10" s="161"/>
      <c r="V10" s="161" t="s">
        <v>172</v>
      </c>
      <c r="W10" s="161" t="s">
        <v>173</v>
      </c>
      <c r="X10" s="150"/>
      <c r="Y10" s="150"/>
      <c r="Z10" s="150"/>
      <c r="AA10" s="150"/>
      <c r="AB10" s="150"/>
      <c r="AC10" s="150"/>
      <c r="AD10" s="150"/>
      <c r="AE10" s="150" t="s">
        <v>174</v>
      </c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</row>
    <row r="11" spans="1:58" ht="22.5" outlineLevel="1" x14ac:dyDescent="0.2">
      <c r="A11" s="178">
        <v>3</v>
      </c>
      <c r="B11" s="179" t="s">
        <v>177</v>
      </c>
      <c r="C11" s="186" t="s">
        <v>178</v>
      </c>
      <c r="D11" s="180" t="s">
        <v>170</v>
      </c>
      <c r="E11" s="181">
        <v>1</v>
      </c>
      <c r="F11" s="182"/>
      <c r="G11" s="183">
        <f t="shared" si="0"/>
        <v>0</v>
      </c>
      <c r="H11" s="182"/>
      <c r="I11" s="183">
        <f t="shared" si="1"/>
        <v>0</v>
      </c>
      <c r="J11" s="182"/>
      <c r="K11" s="183">
        <f t="shared" si="2"/>
        <v>0</v>
      </c>
      <c r="L11" s="183">
        <v>21</v>
      </c>
      <c r="M11" s="183">
        <f t="shared" si="3"/>
        <v>0</v>
      </c>
      <c r="N11" s="181">
        <v>0</v>
      </c>
      <c r="O11" s="181">
        <f t="shared" si="4"/>
        <v>0</v>
      </c>
      <c r="P11" s="181">
        <v>0</v>
      </c>
      <c r="Q11" s="181">
        <f t="shared" si="5"/>
        <v>0</v>
      </c>
      <c r="R11" s="184" t="s">
        <v>171</v>
      </c>
      <c r="S11" s="161">
        <v>0</v>
      </c>
      <c r="T11" s="161">
        <f t="shared" si="6"/>
        <v>0</v>
      </c>
      <c r="U11" s="161"/>
      <c r="V11" s="161" t="s">
        <v>172</v>
      </c>
      <c r="W11" s="161" t="s">
        <v>173</v>
      </c>
      <c r="X11" s="150"/>
      <c r="Y11" s="150"/>
      <c r="Z11" s="150"/>
      <c r="AA11" s="150"/>
      <c r="AB11" s="150"/>
      <c r="AC11" s="150"/>
      <c r="AD11" s="150"/>
      <c r="AE11" s="150" t="s">
        <v>174</v>
      </c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</row>
    <row r="12" spans="1:58" outlineLevel="1" x14ac:dyDescent="0.2">
      <c r="A12" s="178">
        <v>4</v>
      </c>
      <c r="B12" s="179" t="s">
        <v>179</v>
      </c>
      <c r="C12" s="186" t="s">
        <v>180</v>
      </c>
      <c r="D12" s="180" t="s">
        <v>170</v>
      </c>
      <c r="E12" s="181">
        <v>1</v>
      </c>
      <c r="F12" s="182"/>
      <c r="G12" s="183">
        <f t="shared" si="0"/>
        <v>0</v>
      </c>
      <c r="H12" s="182"/>
      <c r="I12" s="183">
        <f t="shared" si="1"/>
        <v>0</v>
      </c>
      <c r="J12" s="182"/>
      <c r="K12" s="183">
        <f t="shared" si="2"/>
        <v>0</v>
      </c>
      <c r="L12" s="183">
        <v>21</v>
      </c>
      <c r="M12" s="183">
        <f t="shared" si="3"/>
        <v>0</v>
      </c>
      <c r="N12" s="181">
        <v>0</v>
      </c>
      <c r="O12" s="181">
        <f t="shared" si="4"/>
        <v>0</v>
      </c>
      <c r="P12" s="181">
        <v>0</v>
      </c>
      <c r="Q12" s="181">
        <f t="shared" si="5"/>
        <v>0</v>
      </c>
      <c r="R12" s="184" t="s">
        <v>171</v>
      </c>
      <c r="S12" s="161">
        <v>0</v>
      </c>
      <c r="T12" s="161">
        <f t="shared" si="6"/>
        <v>0</v>
      </c>
      <c r="U12" s="161"/>
      <c r="V12" s="161" t="s">
        <v>172</v>
      </c>
      <c r="W12" s="161" t="s">
        <v>173</v>
      </c>
      <c r="X12" s="150"/>
      <c r="Y12" s="150"/>
      <c r="Z12" s="150"/>
      <c r="AA12" s="150"/>
      <c r="AB12" s="150"/>
      <c r="AC12" s="150"/>
      <c r="AD12" s="150"/>
      <c r="AE12" s="150" t="s">
        <v>174</v>
      </c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</row>
    <row r="13" spans="1:58" outlineLevel="1" x14ac:dyDescent="0.2">
      <c r="A13" s="178">
        <v>5</v>
      </c>
      <c r="B13" s="179" t="s">
        <v>181</v>
      </c>
      <c r="C13" s="186" t="s">
        <v>182</v>
      </c>
      <c r="D13" s="180" t="s">
        <v>170</v>
      </c>
      <c r="E13" s="181">
        <v>1</v>
      </c>
      <c r="F13" s="182"/>
      <c r="G13" s="183">
        <f t="shared" si="0"/>
        <v>0</v>
      </c>
      <c r="H13" s="182"/>
      <c r="I13" s="183">
        <f t="shared" si="1"/>
        <v>0</v>
      </c>
      <c r="J13" s="182"/>
      <c r="K13" s="183">
        <f t="shared" si="2"/>
        <v>0</v>
      </c>
      <c r="L13" s="183">
        <v>21</v>
      </c>
      <c r="M13" s="183">
        <f t="shared" si="3"/>
        <v>0</v>
      </c>
      <c r="N13" s="181">
        <v>0</v>
      </c>
      <c r="O13" s="181">
        <f t="shared" si="4"/>
        <v>0</v>
      </c>
      <c r="P13" s="181">
        <v>0</v>
      </c>
      <c r="Q13" s="181">
        <f t="shared" si="5"/>
        <v>0</v>
      </c>
      <c r="R13" s="184" t="s">
        <v>171</v>
      </c>
      <c r="S13" s="161">
        <v>0</v>
      </c>
      <c r="T13" s="161">
        <f t="shared" si="6"/>
        <v>0</v>
      </c>
      <c r="U13" s="161"/>
      <c r="V13" s="161" t="s">
        <v>172</v>
      </c>
      <c r="W13" s="161" t="s">
        <v>173</v>
      </c>
      <c r="X13" s="150"/>
      <c r="Y13" s="150"/>
      <c r="Z13" s="150"/>
      <c r="AA13" s="150"/>
      <c r="AB13" s="150"/>
      <c r="AC13" s="150"/>
      <c r="AD13" s="150"/>
      <c r="AE13" s="150" t="s">
        <v>174</v>
      </c>
      <c r="AF13" s="150"/>
      <c r="AG13" s="150"/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</row>
    <row r="14" spans="1:58" outlineLevel="1" x14ac:dyDescent="0.2">
      <c r="A14" s="171">
        <v>6</v>
      </c>
      <c r="B14" s="172" t="s">
        <v>183</v>
      </c>
      <c r="C14" s="187" t="s">
        <v>184</v>
      </c>
      <c r="D14" s="173" t="s">
        <v>170</v>
      </c>
      <c r="E14" s="174">
        <v>1</v>
      </c>
      <c r="F14" s="175"/>
      <c r="G14" s="176">
        <f t="shared" si="0"/>
        <v>0</v>
      </c>
      <c r="H14" s="175"/>
      <c r="I14" s="176">
        <f t="shared" si="1"/>
        <v>0</v>
      </c>
      <c r="J14" s="175"/>
      <c r="K14" s="176">
        <f t="shared" si="2"/>
        <v>0</v>
      </c>
      <c r="L14" s="176">
        <v>21</v>
      </c>
      <c r="M14" s="176">
        <f t="shared" si="3"/>
        <v>0</v>
      </c>
      <c r="N14" s="174">
        <v>0</v>
      </c>
      <c r="O14" s="174">
        <f t="shared" si="4"/>
        <v>0</v>
      </c>
      <c r="P14" s="174">
        <v>0</v>
      </c>
      <c r="Q14" s="174">
        <f t="shared" si="5"/>
        <v>0</v>
      </c>
      <c r="R14" s="177" t="s">
        <v>171</v>
      </c>
      <c r="S14" s="161">
        <v>0</v>
      </c>
      <c r="T14" s="161">
        <f t="shared" si="6"/>
        <v>0</v>
      </c>
      <c r="U14" s="161"/>
      <c r="V14" s="161" t="s">
        <v>172</v>
      </c>
      <c r="W14" s="161" t="s">
        <v>173</v>
      </c>
      <c r="X14" s="150"/>
      <c r="Y14" s="150"/>
      <c r="Z14" s="150"/>
      <c r="AA14" s="150"/>
      <c r="AB14" s="150"/>
      <c r="AC14" s="150"/>
      <c r="AD14" s="150"/>
      <c r="AE14" s="150" t="s">
        <v>174</v>
      </c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</row>
    <row r="15" spans="1:58" x14ac:dyDescent="0.2">
      <c r="A15" s="3"/>
      <c r="B15" s="4"/>
      <c r="C15" s="188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AC15">
        <v>12</v>
      </c>
      <c r="AD15">
        <v>21</v>
      </c>
      <c r="AE15" t="s">
        <v>154</v>
      </c>
    </row>
    <row r="16" spans="1:58" x14ac:dyDescent="0.2">
      <c r="A16" s="153"/>
      <c r="B16" s="154" t="s">
        <v>29</v>
      </c>
      <c r="C16" s="189"/>
      <c r="D16" s="155"/>
      <c r="E16" s="156"/>
      <c r="F16" s="156"/>
      <c r="G16" s="170">
        <f>G8</f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AC16">
        <f>SUMIF(L7:L14,AC15,G7:G14)</f>
        <v>0</v>
      </c>
      <c r="AD16">
        <f>SUMIF(L7:L14,AD15,G7:G14)</f>
        <v>0</v>
      </c>
      <c r="AE16" t="s">
        <v>185</v>
      </c>
    </row>
    <row r="17" spans="3:31" x14ac:dyDescent="0.2">
      <c r="C17" s="190"/>
      <c r="D17" s="10"/>
      <c r="AE17" t="s">
        <v>186</v>
      </c>
    </row>
    <row r="18" spans="3:31" x14ac:dyDescent="0.2">
      <c r="D18" s="10"/>
    </row>
    <row r="19" spans="3:31" x14ac:dyDescent="0.2">
      <c r="D19" s="10"/>
    </row>
    <row r="20" spans="3:31" x14ac:dyDescent="0.2">
      <c r="D20" s="10"/>
    </row>
    <row r="21" spans="3:31" x14ac:dyDescent="0.2">
      <c r="D21" s="10"/>
    </row>
    <row r="22" spans="3:31" x14ac:dyDescent="0.2">
      <c r="D22" s="10"/>
    </row>
    <row r="23" spans="3:31" x14ac:dyDescent="0.2">
      <c r="D23" s="10"/>
    </row>
    <row r="24" spans="3:31" x14ac:dyDescent="0.2">
      <c r="D24" s="10"/>
    </row>
    <row r="25" spans="3:31" x14ac:dyDescent="0.2">
      <c r="D25" s="10"/>
    </row>
    <row r="26" spans="3:31" x14ac:dyDescent="0.2">
      <c r="D26" s="10"/>
    </row>
    <row r="27" spans="3:31" x14ac:dyDescent="0.2">
      <c r="D27" s="10"/>
    </row>
    <row r="28" spans="3:31" x14ac:dyDescent="0.2">
      <c r="D28" s="10"/>
    </row>
    <row r="29" spans="3:31" x14ac:dyDescent="0.2">
      <c r="D29" s="10"/>
    </row>
    <row r="30" spans="3:31" x14ac:dyDescent="0.2">
      <c r="D30" s="10"/>
    </row>
    <row r="31" spans="3:31" x14ac:dyDescent="0.2">
      <c r="D31" s="10"/>
    </row>
    <row r="32" spans="3:31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8E93-73A7-4010-9941-231FAF74FC4F}">
  <sheetPr>
    <outlinePr summaryBelow="0"/>
  </sheetPr>
  <dimension ref="A1:BF4982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4" customWidth="1"/>
    <col min="3" max="3" width="63.28515625" style="124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 x14ac:dyDescent="0.25">
      <c r="A1" s="351" t="s">
        <v>141</v>
      </c>
      <c r="B1" s="351"/>
      <c r="C1" s="351"/>
      <c r="D1" s="351"/>
      <c r="E1" s="351"/>
      <c r="F1" s="351"/>
      <c r="G1" s="351"/>
      <c r="AE1" t="s">
        <v>142</v>
      </c>
    </row>
    <row r="2" spans="1:58" ht="25.15" customHeight="1" x14ac:dyDescent="0.2">
      <c r="A2" s="50" t="s">
        <v>7</v>
      </c>
      <c r="B2" s="49" t="s">
        <v>43</v>
      </c>
      <c r="C2" s="352" t="s">
        <v>44</v>
      </c>
      <c r="D2" s="353"/>
      <c r="E2" s="353"/>
      <c r="F2" s="353"/>
      <c r="G2" s="354"/>
      <c r="AE2" t="s">
        <v>143</v>
      </c>
    </row>
    <row r="3" spans="1:58" ht="25.15" customHeight="1" x14ac:dyDescent="0.2">
      <c r="A3" s="50" t="s">
        <v>8</v>
      </c>
      <c r="B3" s="49" t="s">
        <v>47</v>
      </c>
      <c r="C3" s="352" t="s">
        <v>44</v>
      </c>
      <c r="D3" s="353"/>
      <c r="E3" s="353"/>
      <c r="F3" s="353"/>
      <c r="G3" s="354"/>
      <c r="AA3" s="124" t="s">
        <v>143</v>
      </c>
      <c r="AE3" t="s">
        <v>144</v>
      </c>
    </row>
    <row r="4" spans="1:58" ht="25.15" customHeight="1" x14ac:dyDescent="0.2">
      <c r="A4" s="143" t="s">
        <v>9</v>
      </c>
      <c r="B4" s="144" t="s">
        <v>50</v>
      </c>
      <c r="C4" s="355" t="s">
        <v>51</v>
      </c>
      <c r="D4" s="356"/>
      <c r="E4" s="356"/>
      <c r="F4" s="356"/>
      <c r="G4" s="357"/>
      <c r="AE4" t="s">
        <v>145</v>
      </c>
    </row>
    <row r="5" spans="1:58" x14ac:dyDescent="0.2">
      <c r="D5" s="10"/>
    </row>
    <row r="6" spans="1:58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58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</row>
    <row r="8" spans="1:58" x14ac:dyDescent="0.2">
      <c r="A8" s="164" t="s">
        <v>166</v>
      </c>
      <c r="B8" s="165" t="s">
        <v>93</v>
      </c>
      <c r="C8" s="185" t="s">
        <v>94</v>
      </c>
      <c r="D8" s="166"/>
      <c r="E8" s="167"/>
      <c r="F8" s="168"/>
      <c r="G8" s="168">
        <f>SUMIF(AE9:AE21,"&lt;&gt;NOR",G9:G21)</f>
        <v>0</v>
      </c>
      <c r="H8" s="168"/>
      <c r="I8" s="168">
        <f>SUM(I9:I21)</f>
        <v>0</v>
      </c>
      <c r="J8" s="168"/>
      <c r="K8" s="168">
        <f>SUM(K9:K21)</f>
        <v>0</v>
      </c>
      <c r="L8" s="168"/>
      <c r="M8" s="168">
        <f>SUM(M9:M21)</f>
        <v>0</v>
      </c>
      <c r="N8" s="167"/>
      <c r="O8" s="167">
        <f>SUM(O9:O21)</f>
        <v>0.28999999999999998</v>
      </c>
      <c r="P8" s="167"/>
      <c r="Q8" s="167">
        <f>SUM(Q9:Q21)</f>
        <v>0</v>
      </c>
      <c r="R8" s="169"/>
      <c r="S8" s="163"/>
      <c r="T8" s="163">
        <f>SUM(T9:T21)</f>
        <v>1338.02</v>
      </c>
      <c r="U8" s="163"/>
      <c r="V8" s="163"/>
      <c r="W8" s="163"/>
      <c r="AE8" t="s">
        <v>167</v>
      </c>
    </row>
    <row r="9" spans="1:58" outlineLevel="1" x14ac:dyDescent="0.2">
      <c r="A9" s="171">
        <v>1</v>
      </c>
      <c r="B9" s="172" t="s">
        <v>187</v>
      </c>
      <c r="C9" s="187" t="s">
        <v>558</v>
      </c>
      <c r="D9" s="173" t="s">
        <v>188</v>
      </c>
      <c r="E9" s="174">
        <v>568.79100000000005</v>
      </c>
      <c r="F9" s="175"/>
      <c r="G9" s="176">
        <f t="shared" ref="G9:G21" si="0">ROUND(E9*F9,2)</f>
        <v>0</v>
      </c>
      <c r="H9" s="175"/>
      <c r="I9" s="176">
        <f t="shared" ref="I9:I21" si="1">ROUND(E9*H9,2)</f>
        <v>0</v>
      </c>
      <c r="J9" s="175"/>
      <c r="K9" s="176">
        <f t="shared" ref="K9:K21" si="2">ROUND(E9*J9,2)</f>
        <v>0</v>
      </c>
      <c r="L9" s="176">
        <v>21</v>
      </c>
      <c r="M9" s="176">
        <f t="shared" ref="M9:M21" si="3">G9*(1+L9/100)</f>
        <v>0</v>
      </c>
      <c r="N9" s="174">
        <v>0</v>
      </c>
      <c r="O9" s="174">
        <f t="shared" ref="O9:O21" si="4">ROUND(E9*N9,2)</f>
        <v>0</v>
      </c>
      <c r="P9" s="174">
        <v>0</v>
      </c>
      <c r="Q9" s="174">
        <f t="shared" ref="Q9:Q21" si="5">ROUND(E9*P9,2)</f>
        <v>0</v>
      </c>
      <c r="R9" s="177" t="s">
        <v>189</v>
      </c>
      <c r="S9" s="161">
        <v>2.1269999999999998</v>
      </c>
      <c r="T9" s="161">
        <f t="shared" ref="T9:T21" si="6">ROUND(E9*S9,2)</f>
        <v>1209.82</v>
      </c>
      <c r="U9" s="161"/>
      <c r="V9" s="161" t="s">
        <v>172</v>
      </c>
      <c r="W9" s="161" t="s">
        <v>173</v>
      </c>
      <c r="X9" s="150"/>
      <c r="Y9" s="150"/>
      <c r="Z9" s="150"/>
      <c r="AA9" s="150"/>
      <c r="AB9" s="150"/>
      <c r="AC9" s="150"/>
      <c r="AD9" s="150"/>
      <c r="AE9" s="150" t="s">
        <v>174</v>
      </c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</row>
    <row r="10" spans="1:58" outlineLevel="1" x14ac:dyDescent="0.2">
      <c r="A10" s="171">
        <v>2</v>
      </c>
      <c r="B10" s="172" t="s">
        <v>190</v>
      </c>
      <c r="C10" s="187" t="s">
        <v>191</v>
      </c>
      <c r="D10" s="173" t="s">
        <v>188</v>
      </c>
      <c r="E10" s="174">
        <v>91.006559999999993</v>
      </c>
      <c r="F10" s="175"/>
      <c r="G10" s="176">
        <f t="shared" si="0"/>
        <v>0</v>
      </c>
      <c r="H10" s="175"/>
      <c r="I10" s="176">
        <f t="shared" si="1"/>
        <v>0</v>
      </c>
      <c r="J10" s="175"/>
      <c r="K10" s="176">
        <f t="shared" si="2"/>
        <v>0</v>
      </c>
      <c r="L10" s="176">
        <v>21</v>
      </c>
      <c r="M10" s="176">
        <f t="shared" si="3"/>
        <v>0</v>
      </c>
      <c r="N10" s="174">
        <v>0</v>
      </c>
      <c r="O10" s="174">
        <f t="shared" si="4"/>
        <v>0</v>
      </c>
      <c r="P10" s="174">
        <v>0</v>
      </c>
      <c r="Q10" s="174">
        <f t="shared" si="5"/>
        <v>0</v>
      </c>
      <c r="R10" s="177" t="s">
        <v>189</v>
      </c>
      <c r="S10" s="161">
        <v>0.51900000000000002</v>
      </c>
      <c r="T10" s="161">
        <f t="shared" si="6"/>
        <v>47.23</v>
      </c>
      <c r="U10" s="161"/>
      <c r="V10" s="161" t="s">
        <v>172</v>
      </c>
      <c r="W10" s="161" t="s">
        <v>173</v>
      </c>
      <c r="X10" s="150"/>
      <c r="Y10" s="150"/>
      <c r="Z10" s="150"/>
      <c r="AA10" s="150"/>
      <c r="AB10" s="150"/>
      <c r="AC10" s="150"/>
      <c r="AD10" s="150"/>
      <c r="AE10" s="150" t="s">
        <v>192</v>
      </c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</row>
    <row r="11" spans="1:58" outlineLevel="1" x14ac:dyDescent="0.2">
      <c r="A11" s="171">
        <v>3</v>
      </c>
      <c r="B11" s="172" t="s">
        <v>193</v>
      </c>
      <c r="C11" s="187" t="s">
        <v>559</v>
      </c>
      <c r="D11" s="173" t="s">
        <v>188</v>
      </c>
      <c r="E11" s="174">
        <v>813.399</v>
      </c>
      <c r="F11" s="175"/>
      <c r="G11" s="176">
        <f t="shared" si="0"/>
        <v>0</v>
      </c>
      <c r="H11" s="175"/>
      <c r="I11" s="176">
        <f t="shared" si="1"/>
        <v>0</v>
      </c>
      <c r="J11" s="175"/>
      <c r="K11" s="176">
        <f t="shared" si="2"/>
        <v>0</v>
      </c>
      <c r="L11" s="176">
        <v>21</v>
      </c>
      <c r="M11" s="176">
        <f t="shared" si="3"/>
        <v>0</v>
      </c>
      <c r="N11" s="174">
        <v>0</v>
      </c>
      <c r="O11" s="174">
        <f t="shared" si="4"/>
        <v>0</v>
      </c>
      <c r="P11" s="174">
        <v>0</v>
      </c>
      <c r="Q11" s="174">
        <f t="shared" si="5"/>
        <v>0</v>
      </c>
      <c r="R11" s="177" t="s">
        <v>171</v>
      </c>
      <c r="S11" s="161">
        <v>1.0999999999999999E-2</v>
      </c>
      <c r="T11" s="161">
        <f t="shared" si="6"/>
        <v>8.9499999999999993</v>
      </c>
      <c r="U11" s="161"/>
      <c r="V11" s="161" t="s">
        <v>172</v>
      </c>
      <c r="W11" s="161" t="s">
        <v>173</v>
      </c>
      <c r="X11" s="150"/>
      <c r="Y11" s="150"/>
      <c r="Z11" s="150"/>
      <c r="AA11" s="150"/>
      <c r="AB11" s="150"/>
      <c r="AC11" s="150"/>
      <c r="AD11" s="150"/>
      <c r="AE11" s="150" t="s">
        <v>174</v>
      </c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</row>
    <row r="12" spans="1:58" outlineLevel="1" x14ac:dyDescent="0.2">
      <c r="A12" s="171">
        <v>4</v>
      </c>
      <c r="B12" s="172" t="s">
        <v>194</v>
      </c>
      <c r="C12" s="187" t="s">
        <v>195</v>
      </c>
      <c r="D12" s="173" t="s">
        <v>188</v>
      </c>
      <c r="E12" s="174">
        <v>244.608</v>
      </c>
      <c r="F12" s="175"/>
      <c r="G12" s="176">
        <f t="shared" si="0"/>
        <v>0</v>
      </c>
      <c r="H12" s="175"/>
      <c r="I12" s="176">
        <f t="shared" si="1"/>
        <v>0</v>
      </c>
      <c r="J12" s="175"/>
      <c r="K12" s="176">
        <f t="shared" si="2"/>
        <v>0</v>
      </c>
      <c r="L12" s="176">
        <v>21</v>
      </c>
      <c r="M12" s="176">
        <f t="shared" si="3"/>
        <v>0</v>
      </c>
      <c r="N12" s="174">
        <v>0</v>
      </c>
      <c r="O12" s="174">
        <f t="shared" si="4"/>
        <v>0</v>
      </c>
      <c r="P12" s="174">
        <v>0</v>
      </c>
      <c r="Q12" s="174">
        <f t="shared" si="5"/>
        <v>0</v>
      </c>
      <c r="R12" s="177" t="s">
        <v>189</v>
      </c>
      <c r="S12" s="161">
        <v>1.0999999999999999E-2</v>
      </c>
      <c r="T12" s="161">
        <f t="shared" si="6"/>
        <v>2.69</v>
      </c>
      <c r="U12" s="161"/>
      <c r="V12" s="161" t="s">
        <v>172</v>
      </c>
      <c r="W12" s="161" t="s">
        <v>173</v>
      </c>
      <c r="X12" s="150"/>
      <c r="Y12" s="150"/>
      <c r="Z12" s="150"/>
      <c r="AA12" s="150"/>
      <c r="AB12" s="150"/>
      <c r="AC12" s="150"/>
      <c r="AD12" s="150"/>
      <c r="AE12" s="150" t="s">
        <v>192</v>
      </c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</row>
    <row r="13" spans="1:58" outlineLevel="1" x14ac:dyDescent="0.2">
      <c r="A13" s="171">
        <v>5</v>
      </c>
      <c r="B13" s="172" t="s">
        <v>196</v>
      </c>
      <c r="C13" s="187" t="s">
        <v>560</v>
      </c>
      <c r="D13" s="173" t="s">
        <v>188</v>
      </c>
      <c r="E13" s="174">
        <v>24401.97</v>
      </c>
      <c r="F13" s="175"/>
      <c r="G13" s="176">
        <f t="shared" si="0"/>
        <v>0</v>
      </c>
      <c r="H13" s="175"/>
      <c r="I13" s="176">
        <f t="shared" si="1"/>
        <v>0</v>
      </c>
      <c r="J13" s="175"/>
      <c r="K13" s="176">
        <f t="shared" si="2"/>
        <v>0</v>
      </c>
      <c r="L13" s="176">
        <v>21</v>
      </c>
      <c r="M13" s="176">
        <f t="shared" si="3"/>
        <v>0</v>
      </c>
      <c r="N13" s="174">
        <v>0</v>
      </c>
      <c r="O13" s="174">
        <f t="shared" si="4"/>
        <v>0</v>
      </c>
      <c r="P13" s="174">
        <v>0</v>
      </c>
      <c r="Q13" s="174">
        <f t="shared" si="5"/>
        <v>0</v>
      </c>
      <c r="R13" s="177" t="s">
        <v>171</v>
      </c>
      <c r="S13" s="161">
        <v>0</v>
      </c>
      <c r="T13" s="161">
        <f t="shared" si="6"/>
        <v>0</v>
      </c>
      <c r="U13" s="161"/>
      <c r="V13" s="161" t="s">
        <v>172</v>
      </c>
      <c r="W13" s="161" t="s">
        <v>173</v>
      </c>
      <c r="X13" s="150"/>
      <c r="Y13" s="150"/>
      <c r="Z13" s="150"/>
      <c r="AA13" s="150"/>
      <c r="AB13" s="150"/>
      <c r="AC13" s="150"/>
      <c r="AD13" s="150"/>
      <c r="AE13" s="150" t="s">
        <v>174</v>
      </c>
      <c r="AF13" s="150"/>
      <c r="AG13" s="150"/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</row>
    <row r="14" spans="1:58" outlineLevel="1" x14ac:dyDescent="0.2">
      <c r="A14" s="178">
        <v>6</v>
      </c>
      <c r="B14" s="179" t="s">
        <v>197</v>
      </c>
      <c r="C14" s="186" t="s">
        <v>561</v>
      </c>
      <c r="D14" s="180" t="s">
        <v>188</v>
      </c>
      <c r="E14" s="181">
        <v>244.608</v>
      </c>
      <c r="F14" s="182"/>
      <c r="G14" s="183">
        <f t="shared" si="0"/>
        <v>0</v>
      </c>
      <c r="H14" s="182"/>
      <c r="I14" s="183">
        <f t="shared" si="1"/>
        <v>0</v>
      </c>
      <c r="J14" s="182"/>
      <c r="K14" s="183">
        <f t="shared" si="2"/>
        <v>0</v>
      </c>
      <c r="L14" s="183">
        <v>21</v>
      </c>
      <c r="M14" s="183">
        <f t="shared" si="3"/>
        <v>0</v>
      </c>
      <c r="N14" s="181">
        <v>0</v>
      </c>
      <c r="O14" s="181">
        <f t="shared" si="4"/>
        <v>0</v>
      </c>
      <c r="P14" s="181">
        <v>0</v>
      </c>
      <c r="Q14" s="181">
        <f t="shared" si="5"/>
        <v>0</v>
      </c>
      <c r="R14" s="184" t="s">
        <v>189</v>
      </c>
      <c r="S14" s="161">
        <v>5.2999999999999999E-2</v>
      </c>
      <c r="T14" s="161">
        <f t="shared" si="6"/>
        <v>12.96</v>
      </c>
      <c r="U14" s="161"/>
      <c r="V14" s="161" t="s">
        <v>172</v>
      </c>
      <c r="W14" s="161" t="s">
        <v>173</v>
      </c>
      <c r="X14" s="150"/>
      <c r="Y14" s="150"/>
      <c r="Z14" s="150"/>
      <c r="AA14" s="150"/>
      <c r="AB14" s="150"/>
      <c r="AC14" s="150"/>
      <c r="AD14" s="150"/>
      <c r="AE14" s="150" t="s">
        <v>192</v>
      </c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</row>
    <row r="15" spans="1:58" outlineLevel="1" x14ac:dyDescent="0.2">
      <c r="A15" s="178">
        <v>7</v>
      </c>
      <c r="B15" s="179" t="s">
        <v>198</v>
      </c>
      <c r="C15" s="186" t="s">
        <v>562</v>
      </c>
      <c r="D15" s="180" t="s">
        <v>188</v>
      </c>
      <c r="E15" s="181">
        <v>568.79100000000005</v>
      </c>
      <c r="F15" s="182"/>
      <c r="G15" s="183">
        <f t="shared" si="0"/>
        <v>0</v>
      </c>
      <c r="H15" s="182"/>
      <c r="I15" s="183">
        <f t="shared" si="1"/>
        <v>0</v>
      </c>
      <c r="J15" s="182"/>
      <c r="K15" s="183">
        <f t="shared" si="2"/>
        <v>0</v>
      </c>
      <c r="L15" s="183">
        <v>21</v>
      </c>
      <c r="M15" s="183">
        <f t="shared" si="3"/>
        <v>0</v>
      </c>
      <c r="N15" s="181">
        <v>0</v>
      </c>
      <c r="O15" s="181">
        <f t="shared" si="4"/>
        <v>0</v>
      </c>
      <c r="P15" s="181">
        <v>0</v>
      </c>
      <c r="Q15" s="181">
        <f t="shared" si="5"/>
        <v>0</v>
      </c>
      <c r="R15" s="184" t="s">
        <v>171</v>
      </c>
      <c r="S15" s="161">
        <v>8.9999999999999993E-3</v>
      </c>
      <c r="T15" s="161">
        <f t="shared" si="6"/>
        <v>5.12</v>
      </c>
      <c r="U15" s="161"/>
      <c r="V15" s="161" t="s">
        <v>172</v>
      </c>
      <c r="W15" s="161" t="s">
        <v>173</v>
      </c>
      <c r="X15" s="150"/>
      <c r="Y15" s="150"/>
      <c r="Z15" s="150"/>
      <c r="AA15" s="150"/>
      <c r="AB15" s="150"/>
      <c r="AC15" s="150"/>
      <c r="AD15" s="150"/>
      <c r="AE15" s="150" t="s">
        <v>174</v>
      </c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</row>
    <row r="16" spans="1:58" outlineLevel="1" x14ac:dyDescent="0.2">
      <c r="A16" s="171">
        <v>8</v>
      </c>
      <c r="B16" s="172" t="s">
        <v>199</v>
      </c>
      <c r="C16" s="187" t="s">
        <v>563</v>
      </c>
      <c r="D16" s="173" t="s">
        <v>188</v>
      </c>
      <c r="E16" s="174">
        <v>244.608</v>
      </c>
      <c r="F16" s="175"/>
      <c r="G16" s="176">
        <f t="shared" si="0"/>
        <v>0</v>
      </c>
      <c r="H16" s="175"/>
      <c r="I16" s="176">
        <f t="shared" si="1"/>
        <v>0</v>
      </c>
      <c r="J16" s="175"/>
      <c r="K16" s="176">
        <f t="shared" si="2"/>
        <v>0</v>
      </c>
      <c r="L16" s="176">
        <v>21</v>
      </c>
      <c r="M16" s="176">
        <f t="shared" si="3"/>
        <v>0</v>
      </c>
      <c r="N16" s="174">
        <v>0</v>
      </c>
      <c r="O16" s="174">
        <f t="shared" si="4"/>
        <v>0</v>
      </c>
      <c r="P16" s="174">
        <v>0</v>
      </c>
      <c r="Q16" s="174">
        <f t="shared" si="5"/>
        <v>0</v>
      </c>
      <c r="R16" s="177" t="s">
        <v>171</v>
      </c>
      <c r="S16" s="161">
        <v>0.20200000000000001</v>
      </c>
      <c r="T16" s="161">
        <f t="shared" si="6"/>
        <v>49.41</v>
      </c>
      <c r="U16" s="161"/>
      <c r="V16" s="161" t="s">
        <v>172</v>
      </c>
      <c r="W16" s="161" t="s">
        <v>173</v>
      </c>
      <c r="X16" s="150"/>
      <c r="Y16" s="150"/>
      <c r="Z16" s="150"/>
      <c r="AA16" s="150"/>
      <c r="AB16" s="150"/>
      <c r="AC16" s="150"/>
      <c r="AD16" s="150"/>
      <c r="AE16" s="150" t="s">
        <v>174</v>
      </c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</row>
    <row r="17" spans="1:58" outlineLevel="1" x14ac:dyDescent="0.2">
      <c r="A17" s="178">
        <v>9</v>
      </c>
      <c r="B17" s="179" t="s">
        <v>200</v>
      </c>
      <c r="C17" s="186" t="s">
        <v>201</v>
      </c>
      <c r="D17" s="180" t="s">
        <v>188</v>
      </c>
      <c r="E17" s="181">
        <v>568.79100000000005</v>
      </c>
      <c r="F17" s="182"/>
      <c r="G17" s="183">
        <f t="shared" si="0"/>
        <v>0</v>
      </c>
      <c r="H17" s="182"/>
      <c r="I17" s="183">
        <f t="shared" si="1"/>
        <v>0</v>
      </c>
      <c r="J17" s="182"/>
      <c r="K17" s="183">
        <f t="shared" si="2"/>
        <v>0</v>
      </c>
      <c r="L17" s="183">
        <v>21</v>
      </c>
      <c r="M17" s="183">
        <f t="shared" si="3"/>
        <v>0</v>
      </c>
      <c r="N17" s="181">
        <v>0</v>
      </c>
      <c r="O17" s="181">
        <f t="shared" si="4"/>
        <v>0</v>
      </c>
      <c r="P17" s="181">
        <v>0</v>
      </c>
      <c r="Q17" s="181">
        <f t="shared" si="5"/>
        <v>0</v>
      </c>
      <c r="R17" s="184" t="s">
        <v>171</v>
      </c>
      <c r="S17" s="161">
        <v>0</v>
      </c>
      <c r="T17" s="161">
        <f t="shared" si="6"/>
        <v>0</v>
      </c>
      <c r="U17" s="161"/>
      <c r="V17" s="161" t="s">
        <v>172</v>
      </c>
      <c r="W17" s="161" t="s">
        <v>173</v>
      </c>
      <c r="X17" s="150"/>
      <c r="Y17" s="150"/>
      <c r="Z17" s="150"/>
      <c r="AA17" s="150"/>
      <c r="AB17" s="150"/>
      <c r="AC17" s="150"/>
      <c r="AD17" s="150"/>
      <c r="AE17" s="150" t="s">
        <v>174</v>
      </c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</row>
    <row r="18" spans="1:58" outlineLevel="1" x14ac:dyDescent="0.2">
      <c r="A18" s="171">
        <v>10</v>
      </c>
      <c r="B18" s="172" t="s">
        <v>202</v>
      </c>
      <c r="C18" s="187" t="s">
        <v>203</v>
      </c>
      <c r="D18" s="173" t="s">
        <v>204</v>
      </c>
      <c r="E18" s="174">
        <v>101.97</v>
      </c>
      <c r="F18" s="175"/>
      <c r="G18" s="176">
        <f t="shared" si="0"/>
        <v>0</v>
      </c>
      <c r="H18" s="175"/>
      <c r="I18" s="176">
        <f t="shared" si="1"/>
        <v>0</v>
      </c>
      <c r="J18" s="175"/>
      <c r="K18" s="176">
        <f t="shared" si="2"/>
        <v>0</v>
      </c>
      <c r="L18" s="176">
        <v>21</v>
      </c>
      <c r="M18" s="176">
        <f t="shared" si="3"/>
        <v>0</v>
      </c>
      <c r="N18" s="174">
        <v>0</v>
      </c>
      <c r="O18" s="174">
        <f t="shared" si="4"/>
        <v>0</v>
      </c>
      <c r="P18" s="174">
        <v>0</v>
      </c>
      <c r="Q18" s="174">
        <f t="shared" si="5"/>
        <v>0</v>
      </c>
      <c r="R18" s="177" t="s">
        <v>189</v>
      </c>
      <c r="S18" s="161">
        <v>1.7999999999999999E-2</v>
      </c>
      <c r="T18" s="161">
        <f t="shared" si="6"/>
        <v>1.84</v>
      </c>
      <c r="U18" s="161"/>
      <c r="V18" s="161" t="s">
        <v>172</v>
      </c>
      <c r="W18" s="161" t="s">
        <v>173</v>
      </c>
      <c r="X18" s="150"/>
      <c r="Y18" s="150"/>
      <c r="Z18" s="150"/>
      <c r="AA18" s="150"/>
      <c r="AB18" s="150"/>
      <c r="AC18" s="150"/>
      <c r="AD18" s="150"/>
      <c r="AE18" s="150" t="s">
        <v>192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</row>
    <row r="19" spans="1:58" outlineLevel="1" x14ac:dyDescent="0.2">
      <c r="A19" s="178">
        <v>11</v>
      </c>
      <c r="B19" s="179" t="s">
        <v>205</v>
      </c>
      <c r="C19" s="186" t="s">
        <v>206</v>
      </c>
      <c r="D19" s="180" t="s">
        <v>188</v>
      </c>
      <c r="E19" s="181">
        <v>244.608</v>
      </c>
      <c r="F19" s="182"/>
      <c r="G19" s="183">
        <f t="shared" si="0"/>
        <v>0</v>
      </c>
      <c r="H19" s="182"/>
      <c r="I19" s="183">
        <f t="shared" si="1"/>
        <v>0</v>
      </c>
      <c r="J19" s="182"/>
      <c r="K19" s="183">
        <f t="shared" si="2"/>
        <v>0</v>
      </c>
      <c r="L19" s="183">
        <v>21</v>
      </c>
      <c r="M19" s="183">
        <f t="shared" si="3"/>
        <v>0</v>
      </c>
      <c r="N19" s="181">
        <v>0</v>
      </c>
      <c r="O19" s="181">
        <f t="shared" si="4"/>
        <v>0</v>
      </c>
      <c r="P19" s="181">
        <v>0</v>
      </c>
      <c r="Q19" s="181">
        <f t="shared" si="5"/>
        <v>0</v>
      </c>
      <c r="R19" s="184" t="s">
        <v>171</v>
      </c>
      <c r="S19" s="161">
        <v>0</v>
      </c>
      <c r="T19" s="161">
        <f t="shared" si="6"/>
        <v>0</v>
      </c>
      <c r="U19" s="161"/>
      <c r="V19" s="161" t="s">
        <v>172</v>
      </c>
      <c r="W19" s="161" t="s">
        <v>173</v>
      </c>
      <c r="X19" s="150"/>
      <c r="Y19" s="150"/>
      <c r="Z19" s="150"/>
      <c r="AA19" s="150"/>
      <c r="AB19" s="150"/>
      <c r="AC19" s="150"/>
      <c r="AD19" s="150"/>
      <c r="AE19" s="150" t="s">
        <v>174</v>
      </c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</row>
    <row r="20" spans="1:58" ht="22.5" outlineLevel="1" x14ac:dyDescent="0.2">
      <c r="A20" s="178">
        <v>12</v>
      </c>
      <c r="B20" s="179" t="s">
        <v>207</v>
      </c>
      <c r="C20" s="186" t="s">
        <v>208</v>
      </c>
      <c r="D20" s="180" t="s">
        <v>204</v>
      </c>
      <c r="E20" s="181">
        <v>294</v>
      </c>
      <c r="F20" s="182"/>
      <c r="G20" s="183">
        <f t="shared" si="0"/>
        <v>0</v>
      </c>
      <c r="H20" s="182"/>
      <c r="I20" s="183">
        <f t="shared" si="1"/>
        <v>0</v>
      </c>
      <c r="J20" s="182"/>
      <c r="K20" s="183">
        <f t="shared" si="2"/>
        <v>0</v>
      </c>
      <c r="L20" s="183">
        <v>21</v>
      </c>
      <c r="M20" s="183">
        <f t="shared" si="3"/>
        <v>0</v>
      </c>
      <c r="N20" s="181">
        <v>1E-3</v>
      </c>
      <c r="O20" s="181">
        <f t="shared" si="4"/>
        <v>0.28999999999999998</v>
      </c>
      <c r="P20" s="181">
        <v>0</v>
      </c>
      <c r="Q20" s="181">
        <f t="shared" si="5"/>
        <v>0</v>
      </c>
      <c r="R20" s="184" t="s">
        <v>171</v>
      </c>
      <c r="S20" s="161">
        <v>0</v>
      </c>
      <c r="T20" s="161">
        <f t="shared" si="6"/>
        <v>0</v>
      </c>
      <c r="U20" s="161"/>
      <c r="V20" s="161" t="s">
        <v>172</v>
      </c>
      <c r="W20" s="161" t="s">
        <v>173</v>
      </c>
      <c r="X20" s="150"/>
      <c r="Y20" s="150"/>
      <c r="Z20" s="150"/>
      <c r="AA20" s="150"/>
      <c r="AB20" s="150"/>
      <c r="AC20" s="150"/>
      <c r="AD20" s="150"/>
      <c r="AE20" s="150" t="s">
        <v>174</v>
      </c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</row>
    <row r="21" spans="1:58" outlineLevel="1" x14ac:dyDescent="0.2">
      <c r="A21" s="178">
        <v>13</v>
      </c>
      <c r="B21" s="179" t="s">
        <v>209</v>
      </c>
      <c r="C21" s="186" t="s">
        <v>210</v>
      </c>
      <c r="D21" s="180" t="s">
        <v>211</v>
      </c>
      <c r="E21" s="181">
        <v>500</v>
      </c>
      <c r="F21" s="182"/>
      <c r="G21" s="183">
        <f t="shared" si="0"/>
        <v>0</v>
      </c>
      <c r="H21" s="182"/>
      <c r="I21" s="183">
        <f t="shared" si="1"/>
        <v>0</v>
      </c>
      <c r="J21" s="182"/>
      <c r="K21" s="183">
        <f t="shared" si="2"/>
        <v>0</v>
      </c>
      <c r="L21" s="183">
        <v>21</v>
      </c>
      <c r="M21" s="183">
        <f t="shared" si="3"/>
        <v>0</v>
      </c>
      <c r="N21" s="181">
        <v>0</v>
      </c>
      <c r="O21" s="181">
        <f t="shared" si="4"/>
        <v>0</v>
      </c>
      <c r="P21" s="181">
        <v>0</v>
      </c>
      <c r="Q21" s="181">
        <f t="shared" si="5"/>
        <v>0</v>
      </c>
      <c r="R21" s="184" t="s">
        <v>171</v>
      </c>
      <c r="S21" s="161">
        <v>0</v>
      </c>
      <c r="T21" s="161">
        <f t="shared" si="6"/>
        <v>0</v>
      </c>
      <c r="U21" s="161"/>
      <c r="V21" s="161" t="s">
        <v>212</v>
      </c>
      <c r="W21" s="161" t="s">
        <v>173</v>
      </c>
      <c r="X21" s="150"/>
      <c r="Y21" s="150"/>
      <c r="Z21" s="150"/>
      <c r="AA21" s="150"/>
      <c r="AB21" s="150"/>
      <c r="AC21" s="150"/>
      <c r="AD21" s="150"/>
      <c r="AE21" s="150" t="s">
        <v>213</v>
      </c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</row>
    <row r="22" spans="1:58" x14ac:dyDescent="0.2">
      <c r="A22" s="164" t="s">
        <v>166</v>
      </c>
      <c r="B22" s="165" t="s">
        <v>95</v>
      </c>
      <c r="C22" s="185" t="s">
        <v>96</v>
      </c>
      <c r="D22" s="166"/>
      <c r="E22" s="167"/>
      <c r="F22" s="168"/>
      <c r="G22" s="168">
        <f>SUMIF(AE23:AE37,"&lt;&gt;NOR",G23:G37)</f>
        <v>0</v>
      </c>
      <c r="H22" s="168"/>
      <c r="I22" s="168">
        <f>SUM(I23:I37)</f>
        <v>0</v>
      </c>
      <c r="J22" s="168"/>
      <c r="K22" s="168">
        <f>SUM(K23:K37)</f>
        <v>0</v>
      </c>
      <c r="L22" s="168"/>
      <c r="M22" s="168">
        <f>SUM(M23:M37)</f>
        <v>0</v>
      </c>
      <c r="N22" s="167"/>
      <c r="O22" s="167">
        <f>SUM(O23:O37)</f>
        <v>361.41</v>
      </c>
      <c r="P22" s="167"/>
      <c r="Q22" s="167">
        <f>SUM(Q23:Q37)</f>
        <v>0</v>
      </c>
      <c r="R22" s="169"/>
      <c r="S22" s="163"/>
      <c r="T22" s="163">
        <f>SUM(T23:T37)</f>
        <v>631.41000000000008</v>
      </c>
      <c r="U22" s="163"/>
      <c r="V22" s="163"/>
      <c r="W22" s="163"/>
      <c r="AE22" t="s">
        <v>167</v>
      </c>
    </row>
    <row r="23" spans="1:58" outlineLevel="1" x14ac:dyDescent="0.2">
      <c r="A23" s="178">
        <v>14</v>
      </c>
      <c r="B23" s="179" t="s">
        <v>214</v>
      </c>
      <c r="C23" s="186" t="s">
        <v>215</v>
      </c>
      <c r="D23" s="180" t="s">
        <v>216</v>
      </c>
      <c r="E23" s="181">
        <v>42</v>
      </c>
      <c r="F23" s="182"/>
      <c r="G23" s="183">
        <f t="shared" ref="G23:G37" si="7">ROUND(E23*F23,2)</f>
        <v>0</v>
      </c>
      <c r="H23" s="182"/>
      <c r="I23" s="183">
        <f t="shared" ref="I23:I37" si="8">ROUND(E23*H23,2)</f>
        <v>0</v>
      </c>
      <c r="J23" s="182"/>
      <c r="K23" s="183">
        <f t="shared" ref="K23:K37" si="9">ROUND(E23*J23,2)</f>
        <v>0</v>
      </c>
      <c r="L23" s="183">
        <v>21</v>
      </c>
      <c r="M23" s="183">
        <f t="shared" ref="M23:M37" si="10">G23*(1+L23/100)</f>
        <v>0</v>
      </c>
      <c r="N23" s="181">
        <v>1.0500000000000001E-2</v>
      </c>
      <c r="O23" s="181">
        <f t="shared" ref="O23:O37" si="11">ROUND(E23*N23,2)</f>
        <v>0.44</v>
      </c>
      <c r="P23" s="181">
        <v>0</v>
      </c>
      <c r="Q23" s="181">
        <f t="shared" ref="Q23:Q37" si="12">ROUND(E23*P23,2)</f>
        <v>0</v>
      </c>
      <c r="R23" s="184" t="s">
        <v>171</v>
      </c>
      <c r="S23" s="161">
        <v>0</v>
      </c>
      <c r="T23" s="161">
        <f t="shared" ref="T23:T37" si="13">ROUND(E23*S23,2)</f>
        <v>0</v>
      </c>
      <c r="U23" s="161"/>
      <c r="V23" s="161" t="s">
        <v>172</v>
      </c>
      <c r="W23" s="161" t="s">
        <v>173</v>
      </c>
      <c r="X23" s="150"/>
      <c r="Y23" s="150"/>
      <c r="Z23" s="150"/>
      <c r="AA23" s="150"/>
      <c r="AB23" s="150"/>
      <c r="AC23" s="150"/>
      <c r="AD23" s="150"/>
      <c r="AE23" s="150" t="s">
        <v>174</v>
      </c>
      <c r="AF23" s="150"/>
      <c r="AG23" s="150"/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</row>
    <row r="24" spans="1:58" ht="22.5" outlineLevel="1" x14ac:dyDescent="0.2">
      <c r="A24" s="171">
        <v>15</v>
      </c>
      <c r="B24" s="172" t="s">
        <v>217</v>
      </c>
      <c r="C24" s="187" t="s">
        <v>218</v>
      </c>
      <c r="D24" s="173" t="s">
        <v>188</v>
      </c>
      <c r="E24" s="174">
        <v>7.57</v>
      </c>
      <c r="F24" s="175"/>
      <c r="G24" s="176">
        <f t="shared" si="7"/>
        <v>0</v>
      </c>
      <c r="H24" s="175"/>
      <c r="I24" s="176">
        <f t="shared" si="8"/>
        <v>0</v>
      </c>
      <c r="J24" s="175"/>
      <c r="K24" s="176">
        <f t="shared" si="9"/>
        <v>0</v>
      </c>
      <c r="L24" s="176">
        <v>21</v>
      </c>
      <c r="M24" s="176">
        <f t="shared" si="10"/>
        <v>0</v>
      </c>
      <c r="N24" s="174">
        <v>2.5251399999999999</v>
      </c>
      <c r="O24" s="174">
        <f t="shared" si="11"/>
        <v>19.12</v>
      </c>
      <c r="P24" s="174">
        <v>0</v>
      </c>
      <c r="Q24" s="174">
        <f t="shared" si="12"/>
        <v>0</v>
      </c>
      <c r="R24" s="177" t="s">
        <v>171</v>
      </c>
      <c r="S24" s="161">
        <v>1.17</v>
      </c>
      <c r="T24" s="161">
        <f t="shared" si="13"/>
        <v>8.86</v>
      </c>
      <c r="U24" s="161"/>
      <c r="V24" s="161" t="s">
        <v>172</v>
      </c>
      <c r="W24" s="161" t="s">
        <v>173</v>
      </c>
      <c r="X24" s="150"/>
      <c r="Y24" s="150"/>
      <c r="Z24" s="150"/>
      <c r="AA24" s="150"/>
      <c r="AB24" s="150"/>
      <c r="AC24" s="150"/>
      <c r="AD24" s="150"/>
      <c r="AE24" s="150" t="s">
        <v>174</v>
      </c>
      <c r="AF24" s="150"/>
      <c r="AG24" s="150"/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</row>
    <row r="25" spans="1:58" outlineLevel="1" x14ac:dyDescent="0.2">
      <c r="A25" s="178">
        <v>16</v>
      </c>
      <c r="B25" s="179" t="s">
        <v>219</v>
      </c>
      <c r="C25" s="186" t="s">
        <v>564</v>
      </c>
      <c r="D25" s="180" t="s">
        <v>188</v>
      </c>
      <c r="E25" s="181">
        <v>28.762</v>
      </c>
      <c r="F25" s="182"/>
      <c r="G25" s="183">
        <f t="shared" si="7"/>
        <v>0</v>
      </c>
      <c r="H25" s="182"/>
      <c r="I25" s="183">
        <f t="shared" si="8"/>
        <v>0</v>
      </c>
      <c r="J25" s="182"/>
      <c r="K25" s="183">
        <f t="shared" si="9"/>
        <v>0</v>
      </c>
      <c r="L25" s="183">
        <v>21</v>
      </c>
      <c r="M25" s="183">
        <f t="shared" si="10"/>
        <v>0</v>
      </c>
      <c r="N25" s="181">
        <v>2.16</v>
      </c>
      <c r="O25" s="181">
        <f t="shared" si="11"/>
        <v>62.13</v>
      </c>
      <c r="P25" s="181">
        <v>0</v>
      </c>
      <c r="Q25" s="181">
        <f t="shared" si="12"/>
        <v>0</v>
      </c>
      <c r="R25" s="184" t="s">
        <v>171</v>
      </c>
      <c r="S25" s="161">
        <v>1.085</v>
      </c>
      <c r="T25" s="161">
        <f t="shared" si="13"/>
        <v>31.21</v>
      </c>
      <c r="U25" s="161"/>
      <c r="V25" s="161" t="s">
        <v>172</v>
      </c>
      <c r="W25" s="161" t="s">
        <v>173</v>
      </c>
      <c r="X25" s="150"/>
      <c r="Y25" s="150"/>
      <c r="Z25" s="150"/>
      <c r="AA25" s="150"/>
      <c r="AB25" s="150"/>
      <c r="AC25" s="150"/>
      <c r="AD25" s="150"/>
      <c r="AE25" s="150" t="s">
        <v>174</v>
      </c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</row>
    <row r="26" spans="1:58" outlineLevel="1" x14ac:dyDescent="0.2">
      <c r="A26" s="178">
        <v>17</v>
      </c>
      <c r="B26" s="179" t="s">
        <v>220</v>
      </c>
      <c r="C26" s="186" t="s">
        <v>221</v>
      </c>
      <c r="D26" s="180" t="s">
        <v>188</v>
      </c>
      <c r="E26" s="181">
        <v>25.3</v>
      </c>
      <c r="F26" s="182"/>
      <c r="G26" s="183">
        <f t="shared" si="7"/>
        <v>0</v>
      </c>
      <c r="H26" s="182"/>
      <c r="I26" s="183">
        <f t="shared" si="8"/>
        <v>0</v>
      </c>
      <c r="J26" s="182"/>
      <c r="K26" s="183">
        <f t="shared" si="9"/>
        <v>0</v>
      </c>
      <c r="L26" s="183">
        <v>21</v>
      </c>
      <c r="M26" s="183">
        <f t="shared" si="10"/>
        <v>0</v>
      </c>
      <c r="N26" s="181">
        <v>2.5249999999999999</v>
      </c>
      <c r="O26" s="181">
        <f t="shared" si="11"/>
        <v>63.88</v>
      </c>
      <c r="P26" s="181">
        <v>0</v>
      </c>
      <c r="Q26" s="181">
        <f t="shared" si="12"/>
        <v>0</v>
      </c>
      <c r="R26" s="184" t="s">
        <v>171</v>
      </c>
      <c r="S26" s="161">
        <v>0</v>
      </c>
      <c r="T26" s="161">
        <f t="shared" si="13"/>
        <v>0</v>
      </c>
      <c r="U26" s="161"/>
      <c r="V26" s="161" t="s">
        <v>172</v>
      </c>
      <c r="W26" s="161" t="s">
        <v>173</v>
      </c>
      <c r="X26" s="150"/>
      <c r="Y26" s="150"/>
      <c r="Z26" s="150"/>
      <c r="AA26" s="150"/>
      <c r="AB26" s="150"/>
      <c r="AC26" s="150"/>
      <c r="AD26" s="150"/>
      <c r="AE26" s="150" t="s">
        <v>174</v>
      </c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</row>
    <row r="27" spans="1:58" outlineLevel="1" x14ac:dyDescent="0.2">
      <c r="A27" s="171">
        <v>18</v>
      </c>
      <c r="B27" s="172" t="s">
        <v>222</v>
      </c>
      <c r="C27" s="187" t="s">
        <v>565</v>
      </c>
      <c r="D27" s="173" t="s">
        <v>204</v>
      </c>
      <c r="E27" s="174">
        <v>15.38</v>
      </c>
      <c r="F27" s="175"/>
      <c r="G27" s="176">
        <f t="shared" si="7"/>
        <v>0</v>
      </c>
      <c r="H27" s="175"/>
      <c r="I27" s="176">
        <f t="shared" si="8"/>
        <v>0</v>
      </c>
      <c r="J27" s="175"/>
      <c r="K27" s="176">
        <f t="shared" si="9"/>
        <v>0</v>
      </c>
      <c r="L27" s="176">
        <v>21</v>
      </c>
      <c r="M27" s="176">
        <f t="shared" si="10"/>
        <v>0</v>
      </c>
      <c r="N27" s="174">
        <v>3.925E-2</v>
      </c>
      <c r="O27" s="174">
        <f t="shared" si="11"/>
        <v>0.6</v>
      </c>
      <c r="P27" s="174">
        <v>0</v>
      </c>
      <c r="Q27" s="174">
        <f t="shared" si="12"/>
        <v>0</v>
      </c>
      <c r="R27" s="177" t="s">
        <v>171</v>
      </c>
      <c r="S27" s="161">
        <v>1.6</v>
      </c>
      <c r="T27" s="161">
        <f t="shared" si="13"/>
        <v>24.61</v>
      </c>
      <c r="U27" s="161"/>
      <c r="V27" s="161" t="s">
        <v>172</v>
      </c>
      <c r="W27" s="161" t="s">
        <v>173</v>
      </c>
      <c r="X27" s="150"/>
      <c r="Y27" s="150"/>
      <c r="Z27" s="150"/>
      <c r="AA27" s="150"/>
      <c r="AB27" s="150"/>
      <c r="AC27" s="150"/>
      <c r="AD27" s="150"/>
      <c r="AE27" s="150" t="s">
        <v>174</v>
      </c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</row>
    <row r="28" spans="1:58" outlineLevel="1" x14ac:dyDescent="0.2">
      <c r="A28" s="171">
        <v>19</v>
      </c>
      <c r="B28" s="172" t="s">
        <v>223</v>
      </c>
      <c r="C28" s="187" t="s">
        <v>566</v>
      </c>
      <c r="D28" s="173" t="s">
        <v>204</v>
      </c>
      <c r="E28" s="174">
        <v>15.38</v>
      </c>
      <c r="F28" s="175"/>
      <c r="G28" s="176">
        <f t="shared" si="7"/>
        <v>0</v>
      </c>
      <c r="H28" s="175"/>
      <c r="I28" s="176">
        <f t="shared" si="8"/>
        <v>0</v>
      </c>
      <c r="J28" s="175"/>
      <c r="K28" s="176">
        <f t="shared" si="9"/>
        <v>0</v>
      </c>
      <c r="L28" s="176">
        <v>21</v>
      </c>
      <c r="M28" s="176">
        <f t="shared" si="10"/>
        <v>0</v>
      </c>
      <c r="N28" s="174">
        <v>0</v>
      </c>
      <c r="O28" s="174">
        <f t="shared" si="11"/>
        <v>0</v>
      </c>
      <c r="P28" s="174">
        <v>0</v>
      </c>
      <c r="Q28" s="174">
        <f t="shared" si="12"/>
        <v>0</v>
      </c>
      <c r="R28" s="177" t="s">
        <v>171</v>
      </c>
      <c r="S28" s="161">
        <v>0.32</v>
      </c>
      <c r="T28" s="161">
        <f t="shared" si="13"/>
        <v>4.92</v>
      </c>
      <c r="U28" s="161"/>
      <c r="V28" s="161" t="s">
        <v>172</v>
      </c>
      <c r="W28" s="161" t="s">
        <v>173</v>
      </c>
      <c r="X28" s="150"/>
      <c r="Y28" s="150"/>
      <c r="Z28" s="150"/>
      <c r="AA28" s="150"/>
      <c r="AB28" s="150"/>
      <c r="AC28" s="150"/>
      <c r="AD28" s="150"/>
      <c r="AE28" s="150" t="s">
        <v>174</v>
      </c>
      <c r="AF28" s="150"/>
      <c r="AG28" s="150"/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</row>
    <row r="29" spans="1:58" outlineLevel="1" x14ac:dyDescent="0.2">
      <c r="A29" s="178">
        <v>20</v>
      </c>
      <c r="B29" s="179" t="s">
        <v>224</v>
      </c>
      <c r="C29" s="186" t="s">
        <v>225</v>
      </c>
      <c r="D29" s="180" t="s">
        <v>226</v>
      </c>
      <c r="E29" s="181">
        <v>4.9363999999999999</v>
      </c>
      <c r="F29" s="182"/>
      <c r="G29" s="183">
        <f t="shared" si="7"/>
        <v>0</v>
      </c>
      <c r="H29" s="182"/>
      <c r="I29" s="183">
        <f t="shared" si="8"/>
        <v>0</v>
      </c>
      <c r="J29" s="182"/>
      <c r="K29" s="183">
        <f t="shared" si="9"/>
        <v>0</v>
      </c>
      <c r="L29" s="183">
        <v>21</v>
      </c>
      <c r="M29" s="183">
        <f t="shared" si="10"/>
        <v>0</v>
      </c>
      <c r="N29" s="181">
        <v>1.0720000000000001</v>
      </c>
      <c r="O29" s="181">
        <f t="shared" si="11"/>
        <v>5.29</v>
      </c>
      <c r="P29" s="181">
        <v>0</v>
      </c>
      <c r="Q29" s="181">
        <f t="shared" si="12"/>
        <v>0</v>
      </c>
      <c r="R29" s="184" t="s">
        <v>171</v>
      </c>
      <c r="S29" s="161">
        <v>0</v>
      </c>
      <c r="T29" s="161">
        <f t="shared" si="13"/>
        <v>0</v>
      </c>
      <c r="U29" s="161"/>
      <c r="V29" s="161" t="s">
        <v>172</v>
      </c>
      <c r="W29" s="161" t="s">
        <v>173</v>
      </c>
      <c r="X29" s="150"/>
      <c r="Y29" s="150"/>
      <c r="Z29" s="150"/>
      <c r="AA29" s="150"/>
      <c r="AB29" s="150"/>
      <c r="AC29" s="150"/>
      <c r="AD29" s="150"/>
      <c r="AE29" s="150" t="s">
        <v>174</v>
      </c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</row>
    <row r="30" spans="1:58" outlineLevel="1" x14ac:dyDescent="0.2">
      <c r="A30" s="178">
        <v>21</v>
      </c>
      <c r="B30" s="179" t="s">
        <v>227</v>
      </c>
      <c r="C30" s="186" t="s">
        <v>228</v>
      </c>
      <c r="D30" s="180" t="s">
        <v>188</v>
      </c>
      <c r="E30" s="181">
        <v>59.116500000000002</v>
      </c>
      <c r="F30" s="182"/>
      <c r="G30" s="183">
        <f t="shared" si="7"/>
        <v>0</v>
      </c>
      <c r="H30" s="182"/>
      <c r="I30" s="183">
        <f t="shared" si="8"/>
        <v>0</v>
      </c>
      <c r="J30" s="182"/>
      <c r="K30" s="183">
        <f t="shared" si="9"/>
        <v>0</v>
      </c>
      <c r="L30" s="183">
        <v>21</v>
      </c>
      <c r="M30" s="183">
        <f t="shared" si="10"/>
        <v>0</v>
      </c>
      <c r="N30" s="181">
        <v>2.5249999999999999</v>
      </c>
      <c r="O30" s="181">
        <f t="shared" si="11"/>
        <v>149.27000000000001</v>
      </c>
      <c r="P30" s="181">
        <v>0</v>
      </c>
      <c r="Q30" s="181">
        <f t="shared" si="12"/>
        <v>0</v>
      </c>
      <c r="R30" s="184" t="s">
        <v>171</v>
      </c>
      <c r="S30" s="161">
        <v>0</v>
      </c>
      <c r="T30" s="161">
        <f t="shared" si="13"/>
        <v>0</v>
      </c>
      <c r="U30" s="161"/>
      <c r="V30" s="161" t="s">
        <v>172</v>
      </c>
      <c r="W30" s="161" t="s">
        <v>173</v>
      </c>
      <c r="X30" s="150"/>
      <c r="Y30" s="150"/>
      <c r="Z30" s="150"/>
      <c r="AA30" s="150"/>
      <c r="AB30" s="150"/>
      <c r="AC30" s="150"/>
      <c r="AD30" s="150"/>
      <c r="AE30" s="150" t="s">
        <v>174</v>
      </c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</row>
    <row r="31" spans="1:58" outlineLevel="1" x14ac:dyDescent="0.2">
      <c r="A31" s="171">
        <v>22</v>
      </c>
      <c r="B31" s="172" t="s">
        <v>229</v>
      </c>
      <c r="C31" s="187" t="s">
        <v>567</v>
      </c>
      <c r="D31" s="173" t="s">
        <v>204</v>
      </c>
      <c r="E31" s="174">
        <v>378.45</v>
      </c>
      <c r="F31" s="175"/>
      <c r="G31" s="176">
        <f t="shared" si="7"/>
        <v>0</v>
      </c>
      <c r="H31" s="175"/>
      <c r="I31" s="176">
        <f t="shared" si="8"/>
        <v>0</v>
      </c>
      <c r="J31" s="175"/>
      <c r="K31" s="176">
        <f t="shared" si="9"/>
        <v>0</v>
      </c>
      <c r="L31" s="176">
        <v>21</v>
      </c>
      <c r="M31" s="176">
        <f t="shared" si="10"/>
        <v>0</v>
      </c>
      <c r="N31" s="174">
        <v>3.9300000000000002E-2</v>
      </c>
      <c r="O31" s="174">
        <f t="shared" si="11"/>
        <v>14.87</v>
      </c>
      <c r="P31" s="174">
        <v>0</v>
      </c>
      <c r="Q31" s="174">
        <f t="shared" si="12"/>
        <v>0</v>
      </c>
      <c r="R31" s="177" t="s">
        <v>171</v>
      </c>
      <c r="S31" s="161">
        <v>0.65</v>
      </c>
      <c r="T31" s="161">
        <f t="shared" si="13"/>
        <v>245.99</v>
      </c>
      <c r="U31" s="161"/>
      <c r="V31" s="161" t="s">
        <v>172</v>
      </c>
      <c r="W31" s="161" t="s">
        <v>173</v>
      </c>
      <c r="X31" s="150"/>
      <c r="Y31" s="150"/>
      <c r="Z31" s="150"/>
      <c r="AA31" s="150"/>
      <c r="AB31" s="150"/>
      <c r="AC31" s="150"/>
      <c r="AD31" s="150"/>
      <c r="AE31" s="150" t="s">
        <v>174</v>
      </c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</row>
    <row r="32" spans="1:58" outlineLevel="1" x14ac:dyDescent="0.2">
      <c r="A32" s="171">
        <v>23</v>
      </c>
      <c r="B32" s="172" t="s">
        <v>230</v>
      </c>
      <c r="C32" s="187" t="s">
        <v>568</v>
      </c>
      <c r="D32" s="173" t="s">
        <v>204</v>
      </c>
      <c r="E32" s="174">
        <v>378.45</v>
      </c>
      <c r="F32" s="175"/>
      <c r="G32" s="176">
        <f t="shared" si="7"/>
        <v>0</v>
      </c>
      <c r="H32" s="175"/>
      <c r="I32" s="176">
        <f t="shared" si="8"/>
        <v>0</v>
      </c>
      <c r="J32" s="175"/>
      <c r="K32" s="176">
        <f t="shared" si="9"/>
        <v>0</v>
      </c>
      <c r="L32" s="176">
        <v>21</v>
      </c>
      <c r="M32" s="176">
        <f t="shared" si="10"/>
        <v>0</v>
      </c>
      <c r="N32" s="174">
        <v>0</v>
      </c>
      <c r="O32" s="174">
        <f t="shared" si="11"/>
        <v>0</v>
      </c>
      <c r="P32" s="174">
        <v>0</v>
      </c>
      <c r="Q32" s="174">
        <f t="shared" si="12"/>
        <v>0</v>
      </c>
      <c r="R32" s="177" t="s">
        <v>171</v>
      </c>
      <c r="S32" s="161">
        <v>0.35</v>
      </c>
      <c r="T32" s="161">
        <f t="shared" si="13"/>
        <v>132.46</v>
      </c>
      <c r="U32" s="161"/>
      <c r="V32" s="161" t="s">
        <v>172</v>
      </c>
      <c r="W32" s="161" t="s">
        <v>173</v>
      </c>
      <c r="X32" s="150"/>
      <c r="Y32" s="150"/>
      <c r="Z32" s="150"/>
      <c r="AA32" s="150"/>
      <c r="AB32" s="150"/>
      <c r="AC32" s="150"/>
      <c r="AD32" s="150"/>
      <c r="AE32" s="150" t="s">
        <v>174</v>
      </c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</row>
    <row r="33" spans="1:58" outlineLevel="1" x14ac:dyDescent="0.2">
      <c r="A33" s="178">
        <v>24</v>
      </c>
      <c r="B33" s="179" t="s">
        <v>231</v>
      </c>
      <c r="C33" s="186" t="s">
        <v>232</v>
      </c>
      <c r="D33" s="180" t="s">
        <v>204</v>
      </c>
      <c r="E33" s="181">
        <v>247.78</v>
      </c>
      <c r="F33" s="182"/>
      <c r="G33" s="183">
        <f t="shared" si="7"/>
        <v>0</v>
      </c>
      <c r="H33" s="182"/>
      <c r="I33" s="183">
        <f t="shared" si="8"/>
        <v>0</v>
      </c>
      <c r="J33" s="182"/>
      <c r="K33" s="183">
        <f t="shared" si="9"/>
        <v>0</v>
      </c>
      <c r="L33" s="183">
        <v>21</v>
      </c>
      <c r="M33" s="183">
        <f t="shared" si="10"/>
        <v>0</v>
      </c>
      <c r="N33" s="181">
        <v>4.0039999999999999E-2</v>
      </c>
      <c r="O33" s="181">
        <f t="shared" si="11"/>
        <v>9.92</v>
      </c>
      <c r="P33" s="181">
        <v>0</v>
      </c>
      <c r="Q33" s="181">
        <f t="shared" si="12"/>
        <v>0</v>
      </c>
      <c r="R33" s="184" t="s">
        <v>171</v>
      </c>
      <c r="S33" s="161">
        <v>0.74</v>
      </c>
      <c r="T33" s="161">
        <f t="shared" si="13"/>
        <v>183.36</v>
      </c>
      <c r="U33" s="161"/>
      <c r="V33" s="161" t="s">
        <v>172</v>
      </c>
      <c r="W33" s="161" t="s">
        <v>173</v>
      </c>
      <c r="X33" s="150"/>
      <c r="Y33" s="150"/>
      <c r="Z33" s="150"/>
      <c r="AA33" s="150"/>
      <c r="AB33" s="150"/>
      <c r="AC33" s="150"/>
      <c r="AD33" s="150"/>
      <c r="AE33" s="150" t="s">
        <v>192</v>
      </c>
      <c r="AF33" s="150"/>
      <c r="AG33" s="150"/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</row>
    <row r="34" spans="1:58" outlineLevel="1" x14ac:dyDescent="0.2">
      <c r="A34" s="178">
        <v>25</v>
      </c>
      <c r="B34" s="179" t="s">
        <v>233</v>
      </c>
      <c r="C34" s="186" t="s">
        <v>234</v>
      </c>
      <c r="D34" s="180" t="s">
        <v>235</v>
      </c>
      <c r="E34" s="181">
        <v>148.5</v>
      </c>
      <c r="F34" s="182"/>
      <c r="G34" s="183">
        <f t="shared" si="7"/>
        <v>0</v>
      </c>
      <c r="H34" s="182"/>
      <c r="I34" s="183">
        <f t="shared" si="8"/>
        <v>0</v>
      </c>
      <c r="J34" s="182"/>
      <c r="K34" s="183">
        <f t="shared" si="9"/>
        <v>0</v>
      </c>
      <c r="L34" s="183">
        <v>21</v>
      </c>
      <c r="M34" s="183">
        <f t="shared" si="10"/>
        <v>0</v>
      </c>
      <c r="N34" s="181">
        <v>0</v>
      </c>
      <c r="O34" s="181">
        <f t="shared" si="11"/>
        <v>0</v>
      </c>
      <c r="P34" s="181">
        <v>0</v>
      </c>
      <c r="Q34" s="181">
        <f t="shared" si="12"/>
        <v>0</v>
      </c>
      <c r="R34" s="184" t="s">
        <v>171</v>
      </c>
      <c r="S34" s="161">
        <v>0</v>
      </c>
      <c r="T34" s="161">
        <f t="shared" si="13"/>
        <v>0</v>
      </c>
      <c r="U34" s="161"/>
      <c r="V34" s="161" t="s">
        <v>172</v>
      </c>
      <c r="W34" s="161" t="s">
        <v>173</v>
      </c>
      <c r="X34" s="150"/>
      <c r="Y34" s="150"/>
      <c r="Z34" s="150"/>
      <c r="AA34" s="150"/>
      <c r="AB34" s="150"/>
      <c r="AC34" s="150"/>
      <c r="AD34" s="150"/>
      <c r="AE34" s="150" t="s">
        <v>192</v>
      </c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</row>
    <row r="35" spans="1:58" outlineLevel="1" x14ac:dyDescent="0.2">
      <c r="A35" s="178">
        <v>26</v>
      </c>
      <c r="B35" s="179" t="s">
        <v>236</v>
      </c>
      <c r="C35" s="186" t="s">
        <v>237</v>
      </c>
      <c r="D35" s="180" t="s">
        <v>226</v>
      </c>
      <c r="E35" s="181">
        <v>11.8233</v>
      </c>
      <c r="F35" s="182"/>
      <c r="G35" s="183">
        <f t="shared" si="7"/>
        <v>0</v>
      </c>
      <c r="H35" s="182"/>
      <c r="I35" s="183">
        <f t="shared" si="8"/>
        <v>0</v>
      </c>
      <c r="J35" s="182"/>
      <c r="K35" s="183">
        <f t="shared" si="9"/>
        <v>0</v>
      </c>
      <c r="L35" s="183">
        <v>21</v>
      </c>
      <c r="M35" s="183">
        <f t="shared" si="10"/>
        <v>0</v>
      </c>
      <c r="N35" s="181">
        <v>1.0219100000000001</v>
      </c>
      <c r="O35" s="181">
        <f t="shared" si="11"/>
        <v>12.08</v>
      </c>
      <c r="P35" s="181">
        <v>0</v>
      </c>
      <c r="Q35" s="181">
        <f t="shared" si="12"/>
        <v>0</v>
      </c>
      <c r="R35" s="184" t="s">
        <v>171</v>
      </c>
      <c r="S35" s="161">
        <v>0</v>
      </c>
      <c r="T35" s="161">
        <f t="shared" si="13"/>
        <v>0</v>
      </c>
      <c r="U35" s="161"/>
      <c r="V35" s="161" t="s">
        <v>172</v>
      </c>
      <c r="W35" s="161" t="s">
        <v>173</v>
      </c>
      <c r="X35" s="150"/>
      <c r="Y35" s="150"/>
      <c r="Z35" s="150"/>
      <c r="AA35" s="150"/>
      <c r="AB35" s="150"/>
      <c r="AC35" s="150"/>
      <c r="AD35" s="150"/>
      <c r="AE35" s="150" t="s">
        <v>174</v>
      </c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</row>
    <row r="36" spans="1:58" outlineLevel="1" x14ac:dyDescent="0.2">
      <c r="A36" s="178">
        <v>27</v>
      </c>
      <c r="B36" s="179" t="s">
        <v>238</v>
      </c>
      <c r="C36" s="186" t="s">
        <v>239</v>
      </c>
      <c r="D36" s="180" t="s">
        <v>240</v>
      </c>
      <c r="E36" s="181">
        <v>1</v>
      </c>
      <c r="F36" s="182"/>
      <c r="G36" s="183">
        <f t="shared" si="7"/>
        <v>0</v>
      </c>
      <c r="H36" s="182"/>
      <c r="I36" s="183">
        <f t="shared" si="8"/>
        <v>0</v>
      </c>
      <c r="J36" s="182"/>
      <c r="K36" s="183">
        <f t="shared" si="9"/>
        <v>0</v>
      </c>
      <c r="L36" s="183">
        <v>21</v>
      </c>
      <c r="M36" s="183">
        <f t="shared" si="10"/>
        <v>0</v>
      </c>
      <c r="N36" s="181">
        <v>0</v>
      </c>
      <c r="O36" s="181">
        <f t="shared" si="11"/>
        <v>0</v>
      </c>
      <c r="P36" s="181">
        <v>0</v>
      </c>
      <c r="Q36" s="181">
        <f t="shared" si="12"/>
        <v>0</v>
      </c>
      <c r="R36" s="184" t="s">
        <v>171</v>
      </c>
      <c r="S36" s="161">
        <v>0</v>
      </c>
      <c r="T36" s="161">
        <f t="shared" si="13"/>
        <v>0</v>
      </c>
      <c r="U36" s="161"/>
      <c r="V36" s="161" t="s">
        <v>172</v>
      </c>
      <c r="W36" s="161" t="s">
        <v>173</v>
      </c>
      <c r="X36" s="150"/>
      <c r="Y36" s="150"/>
      <c r="Z36" s="150"/>
      <c r="AA36" s="150"/>
      <c r="AB36" s="150"/>
      <c r="AC36" s="150"/>
      <c r="AD36" s="150"/>
      <c r="AE36" s="150" t="s">
        <v>174</v>
      </c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</row>
    <row r="37" spans="1:58" outlineLevel="1" x14ac:dyDescent="0.2">
      <c r="A37" s="178">
        <v>28</v>
      </c>
      <c r="B37" s="179" t="s">
        <v>241</v>
      </c>
      <c r="C37" s="186" t="s">
        <v>242</v>
      </c>
      <c r="D37" s="180" t="s">
        <v>188</v>
      </c>
      <c r="E37" s="181">
        <v>11.021000000000001</v>
      </c>
      <c r="F37" s="182"/>
      <c r="G37" s="183">
        <f t="shared" si="7"/>
        <v>0</v>
      </c>
      <c r="H37" s="182"/>
      <c r="I37" s="183">
        <f t="shared" si="8"/>
        <v>0</v>
      </c>
      <c r="J37" s="182"/>
      <c r="K37" s="183">
        <f t="shared" si="9"/>
        <v>0</v>
      </c>
      <c r="L37" s="183">
        <v>21</v>
      </c>
      <c r="M37" s="183">
        <f t="shared" si="10"/>
        <v>0</v>
      </c>
      <c r="N37" s="181">
        <v>2.16</v>
      </c>
      <c r="O37" s="181">
        <f t="shared" si="11"/>
        <v>23.81</v>
      </c>
      <c r="P37" s="181">
        <v>0</v>
      </c>
      <c r="Q37" s="181">
        <f t="shared" si="12"/>
        <v>0</v>
      </c>
      <c r="R37" s="184" t="s">
        <v>171</v>
      </c>
      <c r="S37" s="161">
        <v>0</v>
      </c>
      <c r="T37" s="161">
        <f t="shared" si="13"/>
        <v>0</v>
      </c>
      <c r="U37" s="161"/>
      <c r="V37" s="161" t="s">
        <v>172</v>
      </c>
      <c r="W37" s="161" t="s">
        <v>173</v>
      </c>
      <c r="X37" s="150"/>
      <c r="Y37" s="150"/>
      <c r="Z37" s="150"/>
      <c r="AA37" s="150"/>
      <c r="AB37" s="150"/>
      <c r="AC37" s="150"/>
      <c r="AD37" s="150"/>
      <c r="AE37" s="150" t="s">
        <v>174</v>
      </c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</row>
    <row r="38" spans="1:58" x14ac:dyDescent="0.2">
      <c r="A38" s="164" t="s">
        <v>166</v>
      </c>
      <c r="B38" s="165" t="s">
        <v>103</v>
      </c>
      <c r="C38" s="185" t="s">
        <v>104</v>
      </c>
      <c r="D38" s="166"/>
      <c r="E38" s="167"/>
      <c r="F38" s="168"/>
      <c r="G38" s="168">
        <f>SUMIF(AE39:AE42,"&lt;&gt;NOR",G39:G42)</f>
        <v>0</v>
      </c>
      <c r="H38" s="168"/>
      <c r="I38" s="168">
        <f>SUM(I39:I42)</f>
        <v>0</v>
      </c>
      <c r="J38" s="168"/>
      <c r="K38" s="168">
        <f>SUM(K39:K42)</f>
        <v>0</v>
      </c>
      <c r="L38" s="168"/>
      <c r="M38" s="168">
        <f>SUM(M39:M42)</f>
        <v>0</v>
      </c>
      <c r="N38" s="167"/>
      <c r="O38" s="167">
        <f>SUM(O39:O42)</f>
        <v>25.91</v>
      </c>
      <c r="P38" s="167"/>
      <c r="Q38" s="167">
        <f>SUM(Q39:Q42)</f>
        <v>0</v>
      </c>
      <c r="R38" s="169"/>
      <c r="S38" s="163"/>
      <c r="T38" s="163">
        <f>SUM(T39:T42)</f>
        <v>34.909999999999997</v>
      </c>
      <c r="U38" s="163"/>
      <c r="V38" s="163"/>
      <c r="W38" s="163"/>
      <c r="AE38" t="s">
        <v>167</v>
      </c>
    </row>
    <row r="39" spans="1:58" outlineLevel="1" x14ac:dyDescent="0.2">
      <c r="A39" s="178">
        <v>29</v>
      </c>
      <c r="B39" s="179" t="s">
        <v>243</v>
      </c>
      <c r="C39" s="186" t="s">
        <v>244</v>
      </c>
      <c r="D39" s="180" t="s">
        <v>188</v>
      </c>
      <c r="E39" s="181">
        <v>9.31</v>
      </c>
      <c r="F39" s="182"/>
      <c r="G39" s="183">
        <f>ROUND(E39*F39,2)</f>
        <v>0</v>
      </c>
      <c r="H39" s="182"/>
      <c r="I39" s="183">
        <f>ROUND(E39*H39,2)</f>
        <v>0</v>
      </c>
      <c r="J39" s="182"/>
      <c r="K39" s="183">
        <f>ROUND(E39*J39,2)</f>
        <v>0</v>
      </c>
      <c r="L39" s="183">
        <v>21</v>
      </c>
      <c r="M39" s="183">
        <f>G39*(1+L39/100)</f>
        <v>0</v>
      </c>
      <c r="N39" s="181">
        <v>2.4220000000000002</v>
      </c>
      <c r="O39" s="181">
        <f>ROUND(E39*N39,2)</f>
        <v>22.55</v>
      </c>
      <c r="P39" s="181">
        <v>0</v>
      </c>
      <c r="Q39" s="181">
        <f>ROUND(E39*P39,2)</f>
        <v>0</v>
      </c>
      <c r="R39" s="184" t="s">
        <v>171</v>
      </c>
      <c r="S39" s="161">
        <v>0</v>
      </c>
      <c r="T39" s="161">
        <f>ROUND(E39*S39,2)</f>
        <v>0</v>
      </c>
      <c r="U39" s="161"/>
      <c r="V39" s="161" t="s">
        <v>172</v>
      </c>
      <c r="W39" s="161" t="s">
        <v>173</v>
      </c>
      <c r="X39" s="150"/>
      <c r="Y39" s="150"/>
      <c r="Z39" s="150"/>
      <c r="AA39" s="150"/>
      <c r="AB39" s="150"/>
      <c r="AC39" s="150"/>
      <c r="AD39" s="150"/>
      <c r="AE39" s="150" t="s">
        <v>174</v>
      </c>
      <c r="AF39" s="150"/>
      <c r="AG39" s="150"/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</row>
    <row r="40" spans="1:58" outlineLevel="1" x14ac:dyDescent="0.2">
      <c r="A40" s="171">
        <v>30</v>
      </c>
      <c r="B40" s="172" t="s">
        <v>245</v>
      </c>
      <c r="C40" s="187" t="s">
        <v>569</v>
      </c>
      <c r="D40" s="173" t="s">
        <v>226</v>
      </c>
      <c r="E40" s="174">
        <v>0.16800000000000001</v>
      </c>
      <c r="F40" s="175"/>
      <c r="G40" s="176">
        <f>ROUND(E40*F40,2)</f>
        <v>0</v>
      </c>
      <c r="H40" s="175"/>
      <c r="I40" s="176">
        <f>ROUND(E40*H40,2)</f>
        <v>0</v>
      </c>
      <c r="J40" s="175"/>
      <c r="K40" s="176">
        <f>ROUND(E40*J40,2)</f>
        <v>0</v>
      </c>
      <c r="L40" s="176">
        <v>21</v>
      </c>
      <c r="M40" s="176">
        <f>G40*(1+L40/100)</f>
        <v>0</v>
      </c>
      <c r="N40" s="174">
        <v>1.0800399999999999</v>
      </c>
      <c r="O40" s="174">
        <f>ROUND(E40*N40,2)</f>
        <v>0.18</v>
      </c>
      <c r="P40" s="174">
        <v>0</v>
      </c>
      <c r="Q40" s="174">
        <f>ROUND(E40*P40,2)</f>
        <v>0</v>
      </c>
      <c r="R40" s="177" t="s">
        <v>171</v>
      </c>
      <c r="S40" s="161">
        <v>15.231</v>
      </c>
      <c r="T40" s="161">
        <f>ROUND(E40*S40,2)</f>
        <v>2.56</v>
      </c>
      <c r="U40" s="161"/>
      <c r="V40" s="161" t="s">
        <v>172</v>
      </c>
      <c r="W40" s="161" t="s">
        <v>173</v>
      </c>
      <c r="X40" s="150"/>
      <c r="Y40" s="150"/>
      <c r="Z40" s="150"/>
      <c r="AA40" s="150"/>
      <c r="AB40" s="150"/>
      <c r="AC40" s="150"/>
      <c r="AD40" s="150"/>
      <c r="AE40" s="150" t="s">
        <v>174</v>
      </c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</row>
    <row r="41" spans="1:58" outlineLevel="1" x14ac:dyDescent="0.2">
      <c r="A41" s="171">
        <v>31</v>
      </c>
      <c r="B41" s="172" t="s">
        <v>246</v>
      </c>
      <c r="C41" s="187" t="s">
        <v>247</v>
      </c>
      <c r="D41" s="173" t="s">
        <v>188</v>
      </c>
      <c r="E41" s="174">
        <v>58.673999999999999</v>
      </c>
      <c r="F41" s="175"/>
      <c r="G41" s="176">
        <f>ROUND(E41*F41,2)</f>
        <v>0</v>
      </c>
      <c r="H41" s="175"/>
      <c r="I41" s="176">
        <f>ROUND(E41*H41,2)</f>
        <v>0</v>
      </c>
      <c r="J41" s="175"/>
      <c r="K41" s="176">
        <f>ROUND(E41*J41,2)</f>
        <v>0</v>
      </c>
      <c r="L41" s="176">
        <v>21</v>
      </c>
      <c r="M41" s="176">
        <f>G41*(1+L41/100)</f>
        <v>0</v>
      </c>
      <c r="N41" s="174">
        <v>0</v>
      </c>
      <c r="O41" s="174">
        <f>ROUND(E41*N41,2)</f>
        <v>0</v>
      </c>
      <c r="P41" s="174">
        <v>0</v>
      </c>
      <c r="Q41" s="174">
        <f>ROUND(E41*P41,2)</f>
        <v>0</v>
      </c>
      <c r="R41" s="177" t="s">
        <v>189</v>
      </c>
      <c r="S41" s="161">
        <v>0.41</v>
      </c>
      <c r="T41" s="161">
        <f>ROUND(E41*S41,2)</f>
        <v>24.06</v>
      </c>
      <c r="U41" s="161"/>
      <c r="V41" s="161" t="s">
        <v>172</v>
      </c>
      <c r="W41" s="161" t="s">
        <v>173</v>
      </c>
      <c r="X41" s="150"/>
      <c r="Y41" s="150"/>
      <c r="Z41" s="150"/>
      <c r="AA41" s="150"/>
      <c r="AB41" s="150"/>
      <c r="AC41" s="150"/>
      <c r="AD41" s="150"/>
      <c r="AE41" s="150" t="s">
        <v>192</v>
      </c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</row>
    <row r="42" spans="1:58" outlineLevel="1" x14ac:dyDescent="0.2">
      <c r="A42" s="171">
        <v>32</v>
      </c>
      <c r="B42" s="172" t="s">
        <v>248</v>
      </c>
      <c r="C42" s="187" t="s">
        <v>570</v>
      </c>
      <c r="D42" s="173" t="s">
        <v>204</v>
      </c>
      <c r="E42" s="174">
        <v>13.7</v>
      </c>
      <c r="F42" s="175"/>
      <c r="G42" s="176">
        <f>ROUND(E42*F42,2)</f>
        <v>0</v>
      </c>
      <c r="H42" s="175"/>
      <c r="I42" s="176">
        <f>ROUND(E42*H42,2)</f>
        <v>0</v>
      </c>
      <c r="J42" s="175"/>
      <c r="K42" s="176">
        <f>ROUND(E42*J42,2)</f>
        <v>0</v>
      </c>
      <c r="L42" s="176">
        <v>21</v>
      </c>
      <c r="M42" s="176">
        <f>G42*(1+L42/100)</f>
        <v>0</v>
      </c>
      <c r="N42" s="174">
        <v>0.23236999999999999</v>
      </c>
      <c r="O42" s="174">
        <f>ROUND(E42*N42,2)</f>
        <v>3.18</v>
      </c>
      <c r="P42" s="174">
        <v>0</v>
      </c>
      <c r="Q42" s="174">
        <f>ROUND(E42*P42,2)</f>
        <v>0</v>
      </c>
      <c r="R42" s="177" t="s">
        <v>171</v>
      </c>
      <c r="S42" s="161">
        <v>0.60499999999999998</v>
      </c>
      <c r="T42" s="161">
        <f>ROUND(E42*S42,2)</f>
        <v>8.2899999999999991</v>
      </c>
      <c r="U42" s="161"/>
      <c r="V42" s="161" t="s">
        <v>172</v>
      </c>
      <c r="W42" s="161" t="s">
        <v>173</v>
      </c>
      <c r="X42" s="150"/>
      <c r="Y42" s="150"/>
      <c r="Z42" s="150"/>
      <c r="AA42" s="150"/>
      <c r="AB42" s="150"/>
      <c r="AC42" s="150"/>
      <c r="AD42" s="150"/>
      <c r="AE42" s="150" t="s">
        <v>174</v>
      </c>
      <c r="AF42" s="150"/>
      <c r="AG42" s="150"/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</row>
    <row r="43" spans="1:58" x14ac:dyDescent="0.2">
      <c r="A43" s="164" t="s">
        <v>166</v>
      </c>
      <c r="B43" s="165" t="s">
        <v>108</v>
      </c>
      <c r="C43" s="185" t="s">
        <v>110</v>
      </c>
      <c r="D43" s="166"/>
      <c r="E43" s="167"/>
      <c r="F43" s="168"/>
      <c r="G43" s="168">
        <f>SUMIF(AE44:AE46,"&lt;&gt;NOR",G44:G46)</f>
        <v>0</v>
      </c>
      <c r="H43" s="168"/>
      <c r="I43" s="168">
        <f>SUM(I44:I46)</f>
        <v>0</v>
      </c>
      <c r="J43" s="168"/>
      <c r="K43" s="168">
        <f>SUM(K44:K46)</f>
        <v>0</v>
      </c>
      <c r="L43" s="168"/>
      <c r="M43" s="168">
        <f>SUM(M44:M46)</f>
        <v>0</v>
      </c>
      <c r="N43" s="167"/>
      <c r="O43" s="167">
        <f>SUM(O44:O46)</f>
        <v>0</v>
      </c>
      <c r="P43" s="167"/>
      <c r="Q43" s="167">
        <f>SUM(Q44:Q46)</f>
        <v>0</v>
      </c>
      <c r="R43" s="169"/>
      <c r="S43" s="163"/>
      <c r="T43" s="163">
        <f>SUM(T44:T46)</f>
        <v>12.15</v>
      </c>
      <c r="U43" s="163"/>
      <c r="V43" s="163"/>
      <c r="W43" s="163"/>
      <c r="AE43" t="s">
        <v>167</v>
      </c>
    </row>
    <row r="44" spans="1:58" outlineLevel="1" x14ac:dyDescent="0.2">
      <c r="A44" s="178">
        <v>33</v>
      </c>
      <c r="B44" s="179" t="s">
        <v>249</v>
      </c>
      <c r="C44" s="186" t="s">
        <v>571</v>
      </c>
      <c r="D44" s="180" t="s">
        <v>204</v>
      </c>
      <c r="E44" s="181">
        <v>46.2</v>
      </c>
      <c r="F44" s="182"/>
      <c r="G44" s="183">
        <f>ROUND(E44*F44,2)</f>
        <v>0</v>
      </c>
      <c r="H44" s="182"/>
      <c r="I44" s="183">
        <f>ROUND(E44*H44,2)</f>
        <v>0</v>
      </c>
      <c r="J44" s="182"/>
      <c r="K44" s="183">
        <f>ROUND(E44*J44,2)</f>
        <v>0</v>
      </c>
      <c r="L44" s="183">
        <v>21</v>
      </c>
      <c r="M44" s="183">
        <f>G44*(1+L44/100)</f>
        <v>0</v>
      </c>
      <c r="N44" s="181">
        <v>0</v>
      </c>
      <c r="O44" s="181">
        <f>ROUND(E44*N44,2)</f>
        <v>0</v>
      </c>
      <c r="P44" s="181">
        <v>0</v>
      </c>
      <c r="Q44" s="181">
        <f>ROUND(E44*P44,2)</f>
        <v>0</v>
      </c>
      <c r="R44" s="184" t="s">
        <v>171</v>
      </c>
      <c r="S44" s="161">
        <v>0.26300000000000001</v>
      </c>
      <c r="T44" s="161">
        <f>ROUND(E44*S44,2)</f>
        <v>12.15</v>
      </c>
      <c r="U44" s="161"/>
      <c r="V44" s="161" t="s">
        <v>172</v>
      </c>
      <c r="W44" s="161" t="s">
        <v>173</v>
      </c>
      <c r="X44" s="150"/>
      <c r="Y44" s="150"/>
      <c r="Z44" s="150"/>
      <c r="AA44" s="150"/>
      <c r="AB44" s="150"/>
      <c r="AC44" s="150"/>
      <c r="AD44" s="150"/>
      <c r="AE44" s="150" t="s">
        <v>174</v>
      </c>
      <c r="AF44" s="150"/>
      <c r="AG44" s="150"/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</row>
    <row r="45" spans="1:58" outlineLevel="1" x14ac:dyDescent="0.2">
      <c r="A45" s="178">
        <v>34</v>
      </c>
      <c r="B45" s="179" t="s">
        <v>250</v>
      </c>
      <c r="C45" s="186" t="s">
        <v>251</v>
      </c>
      <c r="D45" s="180" t="s">
        <v>240</v>
      </c>
      <c r="E45" s="181">
        <v>1</v>
      </c>
      <c r="F45" s="182"/>
      <c r="G45" s="183">
        <f>ROUND(E45*F45,2)</f>
        <v>0</v>
      </c>
      <c r="H45" s="182"/>
      <c r="I45" s="183">
        <f>ROUND(E45*H45,2)</f>
        <v>0</v>
      </c>
      <c r="J45" s="182"/>
      <c r="K45" s="183">
        <f>ROUND(E45*J45,2)</f>
        <v>0</v>
      </c>
      <c r="L45" s="183">
        <v>21</v>
      </c>
      <c r="M45" s="183">
        <f>G45*(1+L45/100)</f>
        <v>0</v>
      </c>
      <c r="N45" s="181">
        <v>0</v>
      </c>
      <c r="O45" s="181">
        <f>ROUND(E45*N45,2)</f>
        <v>0</v>
      </c>
      <c r="P45" s="181">
        <v>0</v>
      </c>
      <c r="Q45" s="181">
        <f>ROUND(E45*P45,2)</f>
        <v>0</v>
      </c>
      <c r="R45" s="184" t="s">
        <v>171</v>
      </c>
      <c r="S45" s="161">
        <v>0</v>
      </c>
      <c r="T45" s="161">
        <f>ROUND(E45*S45,2)</f>
        <v>0</v>
      </c>
      <c r="U45" s="161"/>
      <c r="V45" s="161" t="s">
        <v>172</v>
      </c>
      <c r="W45" s="161" t="s">
        <v>173</v>
      </c>
      <c r="X45" s="150"/>
      <c r="Y45" s="150"/>
      <c r="Z45" s="150"/>
      <c r="AA45" s="150"/>
      <c r="AB45" s="150"/>
      <c r="AC45" s="150"/>
      <c r="AD45" s="150"/>
      <c r="AE45" s="150" t="s">
        <v>174</v>
      </c>
      <c r="AF45" s="150"/>
      <c r="AG45" s="150"/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</row>
    <row r="46" spans="1:58" outlineLevel="1" x14ac:dyDescent="0.2">
      <c r="A46" s="178">
        <v>35</v>
      </c>
      <c r="B46" s="179" t="s">
        <v>252</v>
      </c>
      <c r="C46" s="186" t="s">
        <v>253</v>
      </c>
      <c r="D46" s="180" t="s">
        <v>240</v>
      </c>
      <c r="E46" s="181">
        <v>2</v>
      </c>
      <c r="F46" s="182"/>
      <c r="G46" s="183">
        <f>ROUND(E46*F46,2)</f>
        <v>0</v>
      </c>
      <c r="H46" s="182"/>
      <c r="I46" s="183">
        <f>ROUND(E46*H46,2)</f>
        <v>0</v>
      </c>
      <c r="J46" s="182"/>
      <c r="K46" s="183">
        <f>ROUND(E46*J46,2)</f>
        <v>0</v>
      </c>
      <c r="L46" s="183">
        <v>21</v>
      </c>
      <c r="M46" s="183">
        <f>G46*(1+L46/100)</f>
        <v>0</v>
      </c>
      <c r="N46" s="181">
        <v>0</v>
      </c>
      <c r="O46" s="181">
        <f>ROUND(E46*N46,2)</f>
        <v>0</v>
      </c>
      <c r="P46" s="181">
        <v>0</v>
      </c>
      <c r="Q46" s="181">
        <f>ROUND(E46*P46,2)</f>
        <v>0</v>
      </c>
      <c r="R46" s="184" t="s">
        <v>171</v>
      </c>
      <c r="S46" s="161">
        <v>0</v>
      </c>
      <c r="T46" s="161">
        <f>ROUND(E46*S46,2)</f>
        <v>0</v>
      </c>
      <c r="U46" s="161"/>
      <c r="V46" s="161" t="s">
        <v>172</v>
      </c>
      <c r="W46" s="161" t="s">
        <v>173</v>
      </c>
      <c r="X46" s="150"/>
      <c r="Y46" s="150"/>
      <c r="Z46" s="150"/>
      <c r="AA46" s="150"/>
      <c r="AB46" s="150"/>
      <c r="AC46" s="150"/>
      <c r="AD46" s="150"/>
      <c r="AE46" s="150" t="s">
        <v>174</v>
      </c>
      <c r="AF46" s="150"/>
      <c r="AG46" s="150"/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</row>
    <row r="47" spans="1:58" x14ac:dyDescent="0.2">
      <c r="A47" s="164" t="s">
        <v>166</v>
      </c>
      <c r="B47" s="165" t="s">
        <v>113</v>
      </c>
      <c r="C47" s="185" t="s">
        <v>114</v>
      </c>
      <c r="D47" s="166"/>
      <c r="E47" s="167"/>
      <c r="F47" s="168"/>
      <c r="G47" s="168">
        <f>SUMIF(AE48:AE48,"&lt;&gt;NOR",G48:G48)</f>
        <v>0</v>
      </c>
      <c r="H47" s="168"/>
      <c r="I47" s="168">
        <f>SUM(I48:I48)</f>
        <v>0</v>
      </c>
      <c r="J47" s="168"/>
      <c r="K47" s="168">
        <f>SUM(K48:K48)</f>
        <v>0</v>
      </c>
      <c r="L47" s="168"/>
      <c r="M47" s="168">
        <f>SUM(M48:M48)</f>
        <v>0</v>
      </c>
      <c r="N47" s="167"/>
      <c r="O47" s="167">
        <f>SUM(O48:O48)</f>
        <v>0</v>
      </c>
      <c r="P47" s="167"/>
      <c r="Q47" s="167">
        <f>SUM(Q48:Q48)</f>
        <v>0</v>
      </c>
      <c r="R47" s="169"/>
      <c r="S47" s="163"/>
      <c r="T47" s="163">
        <f>SUM(T48:T48)</f>
        <v>489.95</v>
      </c>
      <c r="U47" s="163"/>
      <c r="V47" s="163"/>
      <c r="W47" s="163"/>
      <c r="AE47" t="s">
        <v>167</v>
      </c>
    </row>
    <row r="48" spans="1:58" outlineLevel="1" x14ac:dyDescent="0.2">
      <c r="A48" s="171">
        <v>36</v>
      </c>
      <c r="B48" s="172" t="s">
        <v>254</v>
      </c>
      <c r="C48" s="187" t="s">
        <v>572</v>
      </c>
      <c r="D48" s="173" t="s">
        <v>226</v>
      </c>
      <c r="E48" s="174">
        <v>387.61901999999998</v>
      </c>
      <c r="F48" s="175"/>
      <c r="G48" s="176">
        <f>ROUND(E48*F48,2)</f>
        <v>0</v>
      </c>
      <c r="H48" s="175"/>
      <c r="I48" s="176">
        <f>ROUND(E48*H48,2)</f>
        <v>0</v>
      </c>
      <c r="J48" s="175"/>
      <c r="K48" s="176">
        <f>ROUND(E48*J48,2)</f>
        <v>0</v>
      </c>
      <c r="L48" s="176">
        <v>21</v>
      </c>
      <c r="M48" s="176">
        <f>G48*(1+L48/100)</f>
        <v>0</v>
      </c>
      <c r="N48" s="174">
        <v>0</v>
      </c>
      <c r="O48" s="174">
        <f>ROUND(E48*N48,2)</f>
        <v>0</v>
      </c>
      <c r="P48" s="174">
        <v>0</v>
      </c>
      <c r="Q48" s="174">
        <f>ROUND(E48*P48,2)</f>
        <v>0</v>
      </c>
      <c r="R48" s="177" t="s">
        <v>189</v>
      </c>
      <c r="S48" s="161">
        <v>1.264</v>
      </c>
      <c r="T48" s="161">
        <f>ROUND(E48*S48,2)</f>
        <v>489.95</v>
      </c>
      <c r="U48" s="161"/>
      <c r="V48" s="161" t="s">
        <v>255</v>
      </c>
      <c r="W48" s="161" t="s">
        <v>173</v>
      </c>
      <c r="X48" s="150"/>
      <c r="Y48" s="150"/>
      <c r="Z48" s="150"/>
      <c r="AA48" s="150"/>
      <c r="AB48" s="150"/>
      <c r="AC48" s="150"/>
      <c r="AD48" s="150"/>
      <c r="AE48" s="150" t="s">
        <v>256</v>
      </c>
      <c r="AF48" s="150"/>
      <c r="AG48" s="150"/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</row>
    <row r="49" spans="1:58" x14ac:dyDescent="0.2">
      <c r="A49" s="164" t="s">
        <v>166</v>
      </c>
      <c r="B49" s="165" t="s">
        <v>115</v>
      </c>
      <c r="C49" s="185" t="s">
        <v>116</v>
      </c>
      <c r="D49" s="166"/>
      <c r="E49" s="167"/>
      <c r="F49" s="168"/>
      <c r="G49" s="168">
        <f>SUMIF(AE50:AE52,"&lt;&gt;NOR",G50:G52)</f>
        <v>0</v>
      </c>
      <c r="H49" s="168"/>
      <c r="I49" s="168">
        <f>SUM(I50:I52)</f>
        <v>0</v>
      </c>
      <c r="J49" s="168"/>
      <c r="K49" s="168">
        <f>SUM(K50:K52)</f>
        <v>0</v>
      </c>
      <c r="L49" s="168"/>
      <c r="M49" s="168">
        <f>SUM(M50:M52)</f>
        <v>0</v>
      </c>
      <c r="N49" s="167"/>
      <c r="O49" s="167">
        <f>SUM(O50:O52)</f>
        <v>0.23</v>
      </c>
      <c r="P49" s="167"/>
      <c r="Q49" s="167">
        <f>SUM(Q50:Q52)</f>
        <v>0</v>
      </c>
      <c r="R49" s="169"/>
      <c r="S49" s="163"/>
      <c r="T49" s="163">
        <f>SUM(T50:T52)</f>
        <v>4.3</v>
      </c>
      <c r="U49" s="163"/>
      <c r="V49" s="163"/>
      <c r="W49" s="163"/>
      <c r="AE49" t="s">
        <v>167</v>
      </c>
    </row>
    <row r="50" spans="1:58" ht="22.5" outlineLevel="1" x14ac:dyDescent="0.2">
      <c r="A50" s="178">
        <v>37</v>
      </c>
      <c r="B50" s="179" t="s">
        <v>257</v>
      </c>
      <c r="C50" s="186" t="s">
        <v>258</v>
      </c>
      <c r="D50" s="180" t="s">
        <v>204</v>
      </c>
      <c r="E50" s="181">
        <v>179.98</v>
      </c>
      <c r="F50" s="182"/>
      <c r="G50" s="183">
        <f>ROUND(E50*F50,2)</f>
        <v>0</v>
      </c>
      <c r="H50" s="182"/>
      <c r="I50" s="183">
        <f>ROUND(E50*H50,2)</f>
        <v>0</v>
      </c>
      <c r="J50" s="182"/>
      <c r="K50" s="183">
        <f>ROUND(E50*J50,2)</f>
        <v>0</v>
      </c>
      <c r="L50" s="183">
        <v>21</v>
      </c>
      <c r="M50" s="183">
        <f>G50*(1+L50/100)</f>
        <v>0</v>
      </c>
      <c r="N50" s="181">
        <v>3.2000000000000003E-4</v>
      </c>
      <c r="O50" s="181">
        <f>ROUND(E50*N50,2)</f>
        <v>0.06</v>
      </c>
      <c r="P50" s="181">
        <v>0</v>
      </c>
      <c r="Q50" s="181">
        <f>ROUND(E50*P50,2)</f>
        <v>0</v>
      </c>
      <c r="R50" s="184" t="s">
        <v>171</v>
      </c>
      <c r="S50" s="161">
        <v>0</v>
      </c>
      <c r="T50" s="161">
        <f>ROUND(E50*S50,2)</f>
        <v>0</v>
      </c>
      <c r="U50" s="161"/>
      <c r="V50" s="161" t="s">
        <v>172</v>
      </c>
      <c r="W50" s="161" t="s">
        <v>173</v>
      </c>
      <c r="X50" s="150"/>
      <c r="Y50" s="150"/>
      <c r="Z50" s="150"/>
      <c r="AA50" s="150"/>
      <c r="AB50" s="150"/>
      <c r="AC50" s="150"/>
      <c r="AD50" s="150"/>
      <c r="AE50" s="150" t="s">
        <v>259</v>
      </c>
      <c r="AF50" s="150"/>
      <c r="AG50" s="150"/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</row>
    <row r="51" spans="1:58" outlineLevel="1" x14ac:dyDescent="0.2">
      <c r="A51" s="171">
        <v>38</v>
      </c>
      <c r="B51" s="172" t="s">
        <v>260</v>
      </c>
      <c r="C51" s="187" t="s">
        <v>574</v>
      </c>
      <c r="D51" s="173" t="s">
        <v>204</v>
      </c>
      <c r="E51" s="174">
        <v>147.84</v>
      </c>
      <c r="F51" s="175"/>
      <c r="G51" s="176">
        <f>ROUND(E51*F51,2)</f>
        <v>0</v>
      </c>
      <c r="H51" s="175"/>
      <c r="I51" s="176">
        <f>ROUND(E51*H51,2)</f>
        <v>0</v>
      </c>
      <c r="J51" s="175"/>
      <c r="K51" s="176">
        <f>ROUND(E51*J51,2)</f>
        <v>0</v>
      </c>
      <c r="L51" s="176">
        <v>21</v>
      </c>
      <c r="M51" s="176">
        <f>G51*(1+L51/100)</f>
        <v>0</v>
      </c>
      <c r="N51" s="174">
        <v>1.15E-3</v>
      </c>
      <c r="O51" s="174">
        <f>ROUND(E51*N51,2)</f>
        <v>0.17</v>
      </c>
      <c r="P51" s="174">
        <v>0</v>
      </c>
      <c r="Q51" s="174">
        <f>ROUND(E51*P51,2)</f>
        <v>0</v>
      </c>
      <c r="R51" s="177" t="s">
        <v>171</v>
      </c>
      <c r="S51" s="161">
        <v>2.9090000000000001E-2</v>
      </c>
      <c r="T51" s="161">
        <f>ROUND(E51*S51,2)</f>
        <v>4.3</v>
      </c>
      <c r="U51" s="161"/>
      <c r="V51" s="161" t="s">
        <v>212</v>
      </c>
      <c r="W51" s="161" t="s">
        <v>173</v>
      </c>
      <c r="X51" s="150"/>
      <c r="Y51" s="150"/>
      <c r="Z51" s="150"/>
      <c r="AA51" s="150"/>
      <c r="AB51" s="150"/>
      <c r="AC51" s="150"/>
      <c r="AD51" s="150"/>
      <c r="AE51" s="150" t="s">
        <v>261</v>
      </c>
      <c r="AF51" s="150"/>
      <c r="AG51" s="150"/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</row>
    <row r="52" spans="1:58" outlineLevel="1" x14ac:dyDescent="0.2">
      <c r="A52" s="157">
        <v>39</v>
      </c>
      <c r="B52" s="158" t="s">
        <v>262</v>
      </c>
      <c r="C52" s="192" t="s">
        <v>573</v>
      </c>
      <c r="D52" s="159" t="s">
        <v>0</v>
      </c>
      <c r="E52" s="191"/>
      <c r="F52" s="162"/>
      <c r="G52" s="161">
        <f>ROUND(E52*F52,2)</f>
        <v>0</v>
      </c>
      <c r="H52" s="162"/>
      <c r="I52" s="161">
        <f>ROUND(E52*H52,2)</f>
        <v>0</v>
      </c>
      <c r="J52" s="162"/>
      <c r="K52" s="161">
        <f>ROUND(E52*J52,2)</f>
        <v>0</v>
      </c>
      <c r="L52" s="161">
        <v>21</v>
      </c>
      <c r="M52" s="161">
        <f>G52*(1+L52/100)</f>
        <v>0</v>
      </c>
      <c r="N52" s="160">
        <v>0</v>
      </c>
      <c r="O52" s="160">
        <f>ROUND(E52*N52,2)</f>
        <v>0</v>
      </c>
      <c r="P52" s="160">
        <v>0</v>
      </c>
      <c r="Q52" s="160">
        <f>ROUND(E52*P52,2)</f>
        <v>0</v>
      </c>
      <c r="R52" s="161" t="s">
        <v>189</v>
      </c>
      <c r="S52" s="161">
        <v>0</v>
      </c>
      <c r="T52" s="161">
        <f>ROUND(E52*S52,2)</f>
        <v>0</v>
      </c>
      <c r="U52" s="161"/>
      <c r="V52" s="161" t="s">
        <v>255</v>
      </c>
      <c r="W52" s="161" t="s">
        <v>173</v>
      </c>
      <c r="X52" s="150"/>
      <c r="Y52" s="150"/>
      <c r="Z52" s="150"/>
      <c r="AA52" s="150"/>
      <c r="AB52" s="150"/>
      <c r="AC52" s="150"/>
      <c r="AD52" s="150"/>
      <c r="AE52" s="150" t="s">
        <v>263</v>
      </c>
      <c r="AF52" s="150"/>
      <c r="AG52" s="150"/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</row>
    <row r="53" spans="1:58" x14ac:dyDescent="0.2">
      <c r="A53" s="164" t="s">
        <v>166</v>
      </c>
      <c r="B53" s="165" t="s">
        <v>123</v>
      </c>
      <c r="C53" s="185" t="s">
        <v>124</v>
      </c>
      <c r="D53" s="166"/>
      <c r="E53" s="167"/>
      <c r="F53" s="168"/>
      <c r="G53" s="168">
        <f>SUMIF(AE54:AE56,"&lt;&gt;NOR",G54:G56)</f>
        <v>0</v>
      </c>
      <c r="H53" s="168"/>
      <c r="I53" s="168">
        <f>SUM(I54:I56)</f>
        <v>0</v>
      </c>
      <c r="J53" s="168"/>
      <c r="K53" s="168">
        <f>SUM(K54:K56)</f>
        <v>0</v>
      </c>
      <c r="L53" s="168"/>
      <c r="M53" s="168">
        <f>SUM(M54:M56)</f>
        <v>0</v>
      </c>
      <c r="N53" s="167"/>
      <c r="O53" s="167">
        <f>SUM(O54:O56)</f>
        <v>0</v>
      </c>
      <c r="P53" s="167"/>
      <c r="Q53" s="167">
        <f>SUM(Q54:Q56)</f>
        <v>0</v>
      </c>
      <c r="R53" s="169"/>
      <c r="S53" s="163"/>
      <c r="T53" s="163">
        <f>SUM(T54:T56)</f>
        <v>0</v>
      </c>
      <c r="U53" s="163"/>
      <c r="V53" s="163"/>
      <c r="W53" s="163"/>
      <c r="AE53" t="s">
        <v>167</v>
      </c>
    </row>
    <row r="54" spans="1:58" outlineLevel="1" x14ac:dyDescent="0.2">
      <c r="A54" s="178">
        <v>40</v>
      </c>
      <c r="B54" s="179" t="s">
        <v>264</v>
      </c>
      <c r="C54" s="186" t="s">
        <v>265</v>
      </c>
      <c r="D54" s="180" t="s">
        <v>204</v>
      </c>
      <c r="E54" s="181">
        <v>46.2</v>
      </c>
      <c r="F54" s="182"/>
      <c r="G54" s="183">
        <f>ROUND(E54*F54,2)</f>
        <v>0</v>
      </c>
      <c r="H54" s="182"/>
      <c r="I54" s="183">
        <f>ROUND(E54*H54,2)</f>
        <v>0</v>
      </c>
      <c r="J54" s="182"/>
      <c r="K54" s="183">
        <f>ROUND(E54*J54,2)</f>
        <v>0</v>
      </c>
      <c r="L54" s="183">
        <v>21</v>
      </c>
      <c r="M54" s="183">
        <f>G54*(1+L54/100)</f>
        <v>0</v>
      </c>
      <c r="N54" s="181">
        <v>0</v>
      </c>
      <c r="O54" s="181">
        <f>ROUND(E54*N54,2)</f>
        <v>0</v>
      </c>
      <c r="P54" s="181">
        <v>0</v>
      </c>
      <c r="Q54" s="181">
        <f>ROUND(E54*P54,2)</f>
        <v>0</v>
      </c>
      <c r="R54" s="184" t="s">
        <v>171</v>
      </c>
      <c r="S54" s="161">
        <v>0</v>
      </c>
      <c r="T54" s="161">
        <f>ROUND(E54*S54,2)</f>
        <v>0</v>
      </c>
      <c r="U54" s="161"/>
      <c r="V54" s="161" t="s">
        <v>172</v>
      </c>
      <c r="W54" s="161" t="s">
        <v>173</v>
      </c>
      <c r="X54" s="150"/>
      <c r="Y54" s="150"/>
      <c r="Z54" s="150"/>
      <c r="AA54" s="150"/>
      <c r="AB54" s="150"/>
      <c r="AC54" s="150"/>
      <c r="AD54" s="150"/>
      <c r="AE54" s="150" t="s">
        <v>259</v>
      </c>
      <c r="AF54" s="150"/>
      <c r="AG54" s="150"/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</row>
    <row r="55" spans="1:58" outlineLevel="1" x14ac:dyDescent="0.2">
      <c r="A55" s="171">
        <v>41</v>
      </c>
      <c r="B55" s="172" t="s">
        <v>266</v>
      </c>
      <c r="C55" s="187" t="s">
        <v>267</v>
      </c>
      <c r="D55" s="173" t="s">
        <v>216</v>
      </c>
      <c r="E55" s="174">
        <v>56</v>
      </c>
      <c r="F55" s="175"/>
      <c r="G55" s="176">
        <f>ROUND(E55*F55,2)</f>
        <v>0</v>
      </c>
      <c r="H55" s="175"/>
      <c r="I55" s="176">
        <f>ROUND(E55*H55,2)</f>
        <v>0</v>
      </c>
      <c r="J55" s="175"/>
      <c r="K55" s="176">
        <f>ROUND(E55*J55,2)</f>
        <v>0</v>
      </c>
      <c r="L55" s="176">
        <v>21</v>
      </c>
      <c r="M55" s="176">
        <f>G55*(1+L55/100)</f>
        <v>0</v>
      </c>
      <c r="N55" s="174">
        <v>0</v>
      </c>
      <c r="O55" s="174">
        <f>ROUND(E55*N55,2)</f>
        <v>0</v>
      </c>
      <c r="P55" s="174">
        <v>0</v>
      </c>
      <c r="Q55" s="174">
        <f>ROUND(E55*P55,2)</f>
        <v>0</v>
      </c>
      <c r="R55" s="177" t="s">
        <v>171</v>
      </c>
      <c r="S55" s="161">
        <v>0</v>
      </c>
      <c r="T55" s="161">
        <f>ROUND(E55*S55,2)</f>
        <v>0</v>
      </c>
      <c r="U55" s="161"/>
      <c r="V55" s="161" t="s">
        <v>172</v>
      </c>
      <c r="W55" s="161" t="s">
        <v>173</v>
      </c>
      <c r="X55" s="150"/>
      <c r="Y55" s="150"/>
      <c r="Z55" s="150"/>
      <c r="AA55" s="150"/>
      <c r="AB55" s="150"/>
      <c r="AC55" s="150"/>
      <c r="AD55" s="150"/>
      <c r="AE55" s="150" t="s">
        <v>259</v>
      </c>
      <c r="AF55" s="150"/>
      <c r="AG55" s="150"/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</row>
    <row r="56" spans="1:58" outlineLevel="1" x14ac:dyDescent="0.2">
      <c r="A56" s="157">
        <v>42</v>
      </c>
      <c r="B56" s="158" t="s">
        <v>268</v>
      </c>
      <c r="C56" s="192" t="s">
        <v>575</v>
      </c>
      <c r="D56" s="159" t="s">
        <v>0</v>
      </c>
      <c r="E56" s="191"/>
      <c r="F56" s="162"/>
      <c r="G56" s="161">
        <f>ROUND(E56*F56,2)</f>
        <v>0</v>
      </c>
      <c r="H56" s="162"/>
      <c r="I56" s="161">
        <f>ROUND(E56*H56,2)</f>
        <v>0</v>
      </c>
      <c r="J56" s="162"/>
      <c r="K56" s="161">
        <f>ROUND(E56*J56,2)</f>
        <v>0</v>
      </c>
      <c r="L56" s="161">
        <v>21</v>
      </c>
      <c r="M56" s="161">
        <f>G56*(1+L56/100)</f>
        <v>0</v>
      </c>
      <c r="N56" s="160">
        <v>0</v>
      </c>
      <c r="O56" s="160">
        <f>ROUND(E56*N56,2)</f>
        <v>0</v>
      </c>
      <c r="P56" s="160">
        <v>0</v>
      </c>
      <c r="Q56" s="160">
        <f>ROUND(E56*P56,2)</f>
        <v>0</v>
      </c>
      <c r="R56" s="161" t="s">
        <v>189</v>
      </c>
      <c r="S56" s="161">
        <v>0</v>
      </c>
      <c r="T56" s="161">
        <f>ROUND(E56*S56,2)</f>
        <v>0</v>
      </c>
      <c r="U56" s="161"/>
      <c r="V56" s="161" t="s">
        <v>255</v>
      </c>
      <c r="W56" s="161" t="s">
        <v>173</v>
      </c>
      <c r="X56" s="150"/>
      <c r="Y56" s="150"/>
      <c r="Z56" s="150"/>
      <c r="AA56" s="150"/>
      <c r="AB56" s="150"/>
      <c r="AC56" s="150"/>
      <c r="AD56" s="150"/>
      <c r="AE56" s="150" t="s">
        <v>269</v>
      </c>
      <c r="AF56" s="150"/>
      <c r="AG56" s="150"/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</row>
    <row r="57" spans="1:58" x14ac:dyDescent="0.2">
      <c r="A57" s="164" t="s">
        <v>166</v>
      </c>
      <c r="B57" s="165" t="s">
        <v>127</v>
      </c>
      <c r="C57" s="185" t="s">
        <v>128</v>
      </c>
      <c r="D57" s="166"/>
      <c r="E57" s="167"/>
      <c r="F57" s="168"/>
      <c r="G57" s="168">
        <f>SUMIF(AE58:AE58,"&lt;&gt;NOR",G58:G58)</f>
        <v>0</v>
      </c>
      <c r="H57" s="168"/>
      <c r="I57" s="168">
        <f>SUM(I58:I58)</f>
        <v>0</v>
      </c>
      <c r="J57" s="168"/>
      <c r="K57" s="168">
        <f>SUM(K58:K58)</f>
        <v>0</v>
      </c>
      <c r="L57" s="168"/>
      <c r="M57" s="168">
        <f>SUM(M58:M58)</f>
        <v>0</v>
      </c>
      <c r="N57" s="167"/>
      <c r="O57" s="167">
        <f>SUM(O58:O58)</f>
        <v>0</v>
      </c>
      <c r="P57" s="167"/>
      <c r="Q57" s="167">
        <f>SUM(Q58:Q58)</f>
        <v>0</v>
      </c>
      <c r="R57" s="169"/>
      <c r="S57" s="163"/>
      <c r="T57" s="163">
        <f>SUM(T58:T58)</f>
        <v>0</v>
      </c>
      <c r="U57" s="163"/>
      <c r="V57" s="163"/>
      <c r="W57" s="163"/>
      <c r="AE57" t="s">
        <v>167</v>
      </c>
    </row>
    <row r="58" spans="1:58" outlineLevel="1" x14ac:dyDescent="0.2">
      <c r="A58" s="171">
        <v>43</v>
      </c>
      <c r="B58" s="172" t="s">
        <v>270</v>
      </c>
      <c r="C58" s="187" t="s">
        <v>271</v>
      </c>
      <c r="D58" s="173" t="s">
        <v>204</v>
      </c>
      <c r="E58" s="174">
        <v>282.83999999999997</v>
      </c>
      <c r="F58" s="175"/>
      <c r="G58" s="176">
        <f>ROUND(E58*F58,2)</f>
        <v>0</v>
      </c>
      <c r="H58" s="175"/>
      <c r="I58" s="176">
        <f>ROUND(E58*H58,2)</f>
        <v>0</v>
      </c>
      <c r="J58" s="175"/>
      <c r="K58" s="176">
        <f>ROUND(E58*J58,2)</f>
        <v>0</v>
      </c>
      <c r="L58" s="176">
        <v>21</v>
      </c>
      <c r="M58" s="176">
        <f>G58*(1+L58/100)</f>
        <v>0</v>
      </c>
      <c r="N58" s="174">
        <v>0</v>
      </c>
      <c r="O58" s="174">
        <f>ROUND(E58*N58,2)</f>
        <v>0</v>
      </c>
      <c r="P58" s="174">
        <v>0</v>
      </c>
      <c r="Q58" s="174">
        <f>ROUND(E58*P58,2)</f>
        <v>0</v>
      </c>
      <c r="R58" s="177" t="s">
        <v>171</v>
      </c>
      <c r="S58" s="161">
        <v>0</v>
      </c>
      <c r="T58" s="161">
        <f>ROUND(E58*S58,2)</f>
        <v>0</v>
      </c>
      <c r="U58" s="161"/>
      <c r="V58" s="161" t="s">
        <v>172</v>
      </c>
      <c r="W58" s="161" t="s">
        <v>173</v>
      </c>
      <c r="X58" s="150"/>
      <c r="Y58" s="150"/>
      <c r="Z58" s="150"/>
      <c r="AA58" s="150"/>
      <c r="AB58" s="150"/>
      <c r="AC58" s="150"/>
      <c r="AD58" s="150"/>
      <c r="AE58" s="150" t="s">
        <v>259</v>
      </c>
      <c r="AF58" s="150"/>
      <c r="AG58" s="150"/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</row>
    <row r="59" spans="1:58" x14ac:dyDescent="0.2">
      <c r="A59" s="3"/>
      <c r="B59" s="4"/>
      <c r="C59" s="188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AC59">
        <v>12</v>
      </c>
      <c r="AD59">
        <v>21</v>
      </c>
      <c r="AE59" t="s">
        <v>154</v>
      </c>
    </row>
    <row r="60" spans="1:58" x14ac:dyDescent="0.2">
      <c r="A60" s="153"/>
      <c r="B60" s="154" t="s">
        <v>29</v>
      </c>
      <c r="C60" s="189"/>
      <c r="D60" s="155"/>
      <c r="E60" s="156"/>
      <c r="F60" s="156"/>
      <c r="G60" s="170">
        <f>G8+G22+G38+G43+G47+G49+G53+G57</f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AC60">
        <f>SUMIF(L7:L58,AC59,G7:G58)</f>
        <v>0</v>
      </c>
      <c r="AD60">
        <f>SUMIF(L7:L58,AD59,G7:G58)</f>
        <v>0</v>
      </c>
      <c r="AE60" t="s">
        <v>185</v>
      </c>
    </row>
    <row r="61" spans="1:58" x14ac:dyDescent="0.2">
      <c r="C61" s="190"/>
      <c r="D61" s="10"/>
      <c r="AE61" t="s">
        <v>186</v>
      </c>
    </row>
    <row r="62" spans="1:58" x14ac:dyDescent="0.2">
      <c r="D62" s="10"/>
    </row>
    <row r="63" spans="1:58" x14ac:dyDescent="0.2">
      <c r="D63" s="10"/>
    </row>
    <row r="64" spans="1:58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6D8A-2577-4C3C-9D7F-1F487AC3DC7C}">
  <sheetPr>
    <outlinePr summaryBelow="0"/>
  </sheetPr>
  <dimension ref="A1:BF4909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4" customWidth="1"/>
    <col min="3" max="3" width="63.28515625" style="124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 x14ac:dyDescent="0.25">
      <c r="A1" s="351" t="s">
        <v>141</v>
      </c>
      <c r="B1" s="351"/>
      <c r="C1" s="351"/>
      <c r="D1" s="351"/>
      <c r="E1" s="351"/>
      <c r="F1" s="351"/>
      <c r="G1" s="351"/>
      <c r="AE1" t="s">
        <v>142</v>
      </c>
    </row>
    <row r="2" spans="1:58" ht="25.15" customHeight="1" x14ac:dyDescent="0.2">
      <c r="A2" s="50" t="s">
        <v>7</v>
      </c>
      <c r="B2" s="49" t="s">
        <v>43</v>
      </c>
      <c r="C2" s="352" t="s">
        <v>44</v>
      </c>
      <c r="D2" s="353"/>
      <c r="E2" s="353"/>
      <c r="F2" s="353"/>
      <c r="G2" s="354"/>
      <c r="AE2" t="s">
        <v>143</v>
      </c>
    </row>
    <row r="3" spans="1:58" ht="25.15" customHeight="1" x14ac:dyDescent="0.2">
      <c r="A3" s="50" t="s">
        <v>8</v>
      </c>
      <c r="B3" s="49" t="s">
        <v>47</v>
      </c>
      <c r="C3" s="352" t="s">
        <v>44</v>
      </c>
      <c r="D3" s="353"/>
      <c r="E3" s="353"/>
      <c r="F3" s="353"/>
      <c r="G3" s="354"/>
      <c r="AA3" s="124" t="s">
        <v>143</v>
      </c>
      <c r="AE3" t="s">
        <v>144</v>
      </c>
    </row>
    <row r="4" spans="1:58" ht="25.15" customHeight="1" x14ac:dyDescent="0.2">
      <c r="A4" s="143" t="s">
        <v>9</v>
      </c>
      <c r="B4" s="144" t="s">
        <v>52</v>
      </c>
      <c r="C4" s="355" t="s">
        <v>53</v>
      </c>
      <c r="D4" s="356"/>
      <c r="E4" s="356"/>
      <c r="F4" s="356"/>
      <c r="G4" s="357"/>
      <c r="AE4" t="s">
        <v>145</v>
      </c>
    </row>
    <row r="5" spans="1:58" x14ac:dyDescent="0.2">
      <c r="D5" s="10"/>
    </row>
    <row r="6" spans="1:58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58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</row>
    <row r="8" spans="1:58" x14ac:dyDescent="0.2">
      <c r="A8" s="164" t="s">
        <v>166</v>
      </c>
      <c r="B8" s="165" t="s">
        <v>93</v>
      </c>
      <c r="C8" s="185" t="s">
        <v>94</v>
      </c>
      <c r="D8" s="166"/>
      <c r="E8" s="167"/>
      <c r="F8" s="168"/>
      <c r="G8" s="168">
        <f>SUMIF(AE9:AE18,"&lt;&gt;NOR",G9:G18)</f>
        <v>0</v>
      </c>
      <c r="H8" s="168"/>
      <c r="I8" s="168">
        <f>SUM(I9:I18)</f>
        <v>0</v>
      </c>
      <c r="J8" s="168"/>
      <c r="K8" s="168">
        <f>SUM(K9:K18)</f>
        <v>0</v>
      </c>
      <c r="L8" s="168"/>
      <c r="M8" s="168">
        <f>SUM(M9:M18)</f>
        <v>0</v>
      </c>
      <c r="N8" s="167"/>
      <c r="O8" s="167">
        <f>SUM(O9:O18)</f>
        <v>0</v>
      </c>
      <c r="P8" s="167"/>
      <c r="Q8" s="167">
        <f>SUM(Q9:Q18)</f>
        <v>0</v>
      </c>
      <c r="R8" s="169"/>
      <c r="S8" s="163"/>
      <c r="T8" s="163">
        <f>SUM(T9:T18)</f>
        <v>59.23</v>
      </c>
      <c r="U8" s="163"/>
      <c r="V8" s="163"/>
      <c r="W8" s="163"/>
      <c r="AE8" t="s">
        <v>167</v>
      </c>
    </row>
    <row r="9" spans="1:58" outlineLevel="1" x14ac:dyDescent="0.2">
      <c r="A9" s="171">
        <v>1</v>
      </c>
      <c r="B9" s="172" t="s">
        <v>272</v>
      </c>
      <c r="C9" s="187" t="s">
        <v>273</v>
      </c>
      <c r="D9" s="173" t="s">
        <v>188</v>
      </c>
      <c r="E9" s="174">
        <v>65.16</v>
      </c>
      <c r="F9" s="175"/>
      <c r="G9" s="176">
        <f t="shared" ref="G9:G18" si="0">ROUND(E9*F9,2)</f>
        <v>0</v>
      </c>
      <c r="H9" s="175"/>
      <c r="I9" s="176">
        <f t="shared" ref="I9:I18" si="1">ROUND(E9*H9,2)</f>
        <v>0</v>
      </c>
      <c r="J9" s="175"/>
      <c r="K9" s="176">
        <f t="shared" ref="K9:K18" si="2">ROUND(E9*J9,2)</f>
        <v>0</v>
      </c>
      <c r="L9" s="176">
        <v>21</v>
      </c>
      <c r="M9" s="176">
        <f t="shared" ref="M9:M18" si="3">G9*(1+L9/100)</f>
        <v>0</v>
      </c>
      <c r="N9" s="174">
        <v>0</v>
      </c>
      <c r="O9" s="174">
        <f t="shared" ref="O9:O18" si="4">ROUND(E9*N9,2)</f>
        <v>0</v>
      </c>
      <c r="P9" s="174">
        <v>0</v>
      </c>
      <c r="Q9" s="174">
        <f t="shared" ref="Q9:Q18" si="5">ROUND(E9*P9,2)</f>
        <v>0</v>
      </c>
      <c r="R9" s="177" t="s">
        <v>189</v>
      </c>
      <c r="S9" s="161">
        <v>0.12</v>
      </c>
      <c r="T9" s="161">
        <f t="shared" ref="T9:T18" si="6">ROUND(E9*S9,2)</f>
        <v>7.82</v>
      </c>
      <c r="U9" s="161"/>
      <c r="V9" s="161" t="s">
        <v>172</v>
      </c>
      <c r="W9" s="161" t="s">
        <v>173</v>
      </c>
      <c r="X9" s="150"/>
      <c r="Y9" s="150"/>
      <c r="Z9" s="150"/>
      <c r="AA9" s="150"/>
      <c r="AB9" s="150"/>
      <c r="AC9" s="150"/>
      <c r="AD9" s="150"/>
      <c r="AE9" s="150" t="s">
        <v>174</v>
      </c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</row>
    <row r="10" spans="1:58" outlineLevel="1" x14ac:dyDescent="0.2">
      <c r="A10" s="171">
        <v>2</v>
      </c>
      <c r="B10" s="172" t="s">
        <v>274</v>
      </c>
      <c r="C10" s="187" t="s">
        <v>275</v>
      </c>
      <c r="D10" s="173" t="s">
        <v>188</v>
      </c>
      <c r="E10" s="174">
        <v>41.997839999999997</v>
      </c>
      <c r="F10" s="175"/>
      <c r="G10" s="176">
        <f t="shared" si="0"/>
        <v>0</v>
      </c>
      <c r="H10" s="175"/>
      <c r="I10" s="176">
        <f t="shared" si="1"/>
        <v>0</v>
      </c>
      <c r="J10" s="175"/>
      <c r="K10" s="176">
        <f t="shared" si="2"/>
        <v>0</v>
      </c>
      <c r="L10" s="176">
        <v>21</v>
      </c>
      <c r="M10" s="176">
        <f t="shared" si="3"/>
        <v>0</v>
      </c>
      <c r="N10" s="174">
        <v>0</v>
      </c>
      <c r="O10" s="174">
        <f t="shared" si="4"/>
        <v>0</v>
      </c>
      <c r="P10" s="174">
        <v>0</v>
      </c>
      <c r="Q10" s="174">
        <f t="shared" si="5"/>
        <v>0</v>
      </c>
      <c r="R10" s="177" t="s">
        <v>171</v>
      </c>
      <c r="S10" s="161">
        <v>0.36499999999999999</v>
      </c>
      <c r="T10" s="161">
        <f t="shared" si="6"/>
        <v>15.33</v>
      </c>
      <c r="U10" s="161"/>
      <c r="V10" s="161" t="s">
        <v>172</v>
      </c>
      <c r="W10" s="161" t="s">
        <v>173</v>
      </c>
      <c r="X10" s="150"/>
      <c r="Y10" s="150"/>
      <c r="Z10" s="150"/>
      <c r="AA10" s="150"/>
      <c r="AB10" s="150"/>
      <c r="AC10" s="150"/>
      <c r="AD10" s="150"/>
      <c r="AE10" s="150" t="s">
        <v>174</v>
      </c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</row>
    <row r="11" spans="1:58" outlineLevel="1" x14ac:dyDescent="0.2">
      <c r="A11" s="171">
        <v>3</v>
      </c>
      <c r="B11" s="172" t="s">
        <v>194</v>
      </c>
      <c r="C11" s="187" t="s">
        <v>195</v>
      </c>
      <c r="D11" s="173" t="s">
        <v>188</v>
      </c>
      <c r="E11" s="174">
        <v>77.147580000000005</v>
      </c>
      <c r="F11" s="175"/>
      <c r="G11" s="176">
        <f t="shared" si="0"/>
        <v>0</v>
      </c>
      <c r="H11" s="175"/>
      <c r="I11" s="176">
        <f t="shared" si="1"/>
        <v>0</v>
      </c>
      <c r="J11" s="175"/>
      <c r="K11" s="176">
        <f t="shared" si="2"/>
        <v>0</v>
      </c>
      <c r="L11" s="176">
        <v>21</v>
      </c>
      <c r="M11" s="176">
        <f t="shared" si="3"/>
        <v>0</v>
      </c>
      <c r="N11" s="174">
        <v>0</v>
      </c>
      <c r="O11" s="174">
        <f t="shared" si="4"/>
        <v>0</v>
      </c>
      <c r="P11" s="174">
        <v>0</v>
      </c>
      <c r="Q11" s="174">
        <f t="shared" si="5"/>
        <v>0</v>
      </c>
      <c r="R11" s="177" t="s">
        <v>189</v>
      </c>
      <c r="S11" s="161">
        <v>1.0999999999999999E-2</v>
      </c>
      <c r="T11" s="161">
        <f t="shared" si="6"/>
        <v>0.85</v>
      </c>
      <c r="U11" s="161"/>
      <c r="V11" s="161" t="s">
        <v>172</v>
      </c>
      <c r="W11" s="161" t="s">
        <v>173</v>
      </c>
      <c r="X11" s="150"/>
      <c r="Y11" s="150"/>
      <c r="Z11" s="150"/>
      <c r="AA11" s="150"/>
      <c r="AB11" s="150"/>
      <c r="AC11" s="150"/>
      <c r="AD11" s="150"/>
      <c r="AE11" s="150" t="s">
        <v>192</v>
      </c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</row>
    <row r="12" spans="1:58" outlineLevel="1" x14ac:dyDescent="0.2">
      <c r="A12" s="171">
        <v>4</v>
      </c>
      <c r="B12" s="172" t="s">
        <v>193</v>
      </c>
      <c r="C12" s="187" t="s">
        <v>576</v>
      </c>
      <c r="D12" s="173" t="s">
        <v>188</v>
      </c>
      <c r="E12" s="174">
        <v>68.584050000000005</v>
      </c>
      <c r="F12" s="175"/>
      <c r="G12" s="176">
        <f t="shared" si="0"/>
        <v>0</v>
      </c>
      <c r="H12" s="175"/>
      <c r="I12" s="176">
        <f t="shared" si="1"/>
        <v>0</v>
      </c>
      <c r="J12" s="175"/>
      <c r="K12" s="176">
        <f t="shared" si="2"/>
        <v>0</v>
      </c>
      <c r="L12" s="176">
        <v>21</v>
      </c>
      <c r="M12" s="176">
        <f t="shared" si="3"/>
        <v>0</v>
      </c>
      <c r="N12" s="174">
        <v>0</v>
      </c>
      <c r="O12" s="174">
        <f t="shared" si="4"/>
        <v>0</v>
      </c>
      <c r="P12" s="174">
        <v>0</v>
      </c>
      <c r="Q12" s="174">
        <f t="shared" si="5"/>
        <v>0</v>
      </c>
      <c r="R12" s="177" t="s">
        <v>171</v>
      </c>
      <c r="S12" s="161">
        <v>1.0999999999999999E-2</v>
      </c>
      <c r="T12" s="161">
        <f t="shared" si="6"/>
        <v>0.75</v>
      </c>
      <c r="U12" s="161"/>
      <c r="V12" s="161" t="s">
        <v>172</v>
      </c>
      <c r="W12" s="161" t="s">
        <v>173</v>
      </c>
      <c r="X12" s="150"/>
      <c r="Y12" s="150"/>
      <c r="Z12" s="150"/>
      <c r="AA12" s="150"/>
      <c r="AB12" s="150"/>
      <c r="AC12" s="150"/>
      <c r="AD12" s="150"/>
      <c r="AE12" s="150" t="s">
        <v>174</v>
      </c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</row>
    <row r="13" spans="1:58" outlineLevel="1" x14ac:dyDescent="0.2">
      <c r="A13" s="171">
        <v>5</v>
      </c>
      <c r="B13" s="172" t="s">
        <v>196</v>
      </c>
      <c r="C13" s="187" t="s">
        <v>560</v>
      </c>
      <c r="D13" s="173" t="s">
        <v>188</v>
      </c>
      <c r="E13" s="174">
        <v>2057.5214999999998</v>
      </c>
      <c r="F13" s="175"/>
      <c r="G13" s="176">
        <f t="shared" si="0"/>
        <v>0</v>
      </c>
      <c r="H13" s="175"/>
      <c r="I13" s="176">
        <f t="shared" si="1"/>
        <v>0</v>
      </c>
      <c r="J13" s="175"/>
      <c r="K13" s="176">
        <f t="shared" si="2"/>
        <v>0</v>
      </c>
      <c r="L13" s="176">
        <v>21</v>
      </c>
      <c r="M13" s="176">
        <f t="shared" si="3"/>
        <v>0</v>
      </c>
      <c r="N13" s="174">
        <v>0</v>
      </c>
      <c r="O13" s="174">
        <f t="shared" si="4"/>
        <v>0</v>
      </c>
      <c r="P13" s="174">
        <v>0</v>
      </c>
      <c r="Q13" s="174">
        <f t="shared" si="5"/>
        <v>0</v>
      </c>
      <c r="R13" s="177" t="s">
        <v>171</v>
      </c>
      <c r="S13" s="161">
        <v>0</v>
      </c>
      <c r="T13" s="161">
        <f t="shared" si="6"/>
        <v>0</v>
      </c>
      <c r="U13" s="161"/>
      <c r="V13" s="161" t="s">
        <v>172</v>
      </c>
      <c r="W13" s="161" t="s">
        <v>173</v>
      </c>
      <c r="X13" s="150"/>
      <c r="Y13" s="150"/>
      <c r="Z13" s="150"/>
      <c r="AA13" s="150"/>
      <c r="AB13" s="150"/>
      <c r="AC13" s="150"/>
      <c r="AD13" s="150"/>
      <c r="AE13" s="150" t="s">
        <v>174</v>
      </c>
      <c r="AF13" s="150"/>
      <c r="AG13" s="150"/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</row>
    <row r="14" spans="1:58" outlineLevel="1" x14ac:dyDescent="0.2">
      <c r="A14" s="178">
        <v>6</v>
      </c>
      <c r="B14" s="179" t="s">
        <v>276</v>
      </c>
      <c r="C14" s="186" t="s">
        <v>577</v>
      </c>
      <c r="D14" s="180" t="s">
        <v>188</v>
      </c>
      <c r="E14" s="181">
        <v>38.573790000000002</v>
      </c>
      <c r="F14" s="182"/>
      <c r="G14" s="183">
        <f t="shared" si="0"/>
        <v>0</v>
      </c>
      <c r="H14" s="182"/>
      <c r="I14" s="183">
        <f t="shared" si="1"/>
        <v>0</v>
      </c>
      <c r="J14" s="182"/>
      <c r="K14" s="183">
        <f t="shared" si="2"/>
        <v>0</v>
      </c>
      <c r="L14" s="183">
        <v>21</v>
      </c>
      <c r="M14" s="183">
        <f t="shared" si="3"/>
        <v>0</v>
      </c>
      <c r="N14" s="181">
        <v>0</v>
      </c>
      <c r="O14" s="181">
        <f t="shared" si="4"/>
        <v>0</v>
      </c>
      <c r="P14" s="181">
        <v>0</v>
      </c>
      <c r="Q14" s="181">
        <f t="shared" si="5"/>
        <v>0</v>
      </c>
      <c r="R14" s="184" t="s">
        <v>189</v>
      </c>
      <c r="S14" s="161">
        <v>0.65200000000000002</v>
      </c>
      <c r="T14" s="161">
        <f t="shared" si="6"/>
        <v>25.15</v>
      </c>
      <c r="U14" s="161"/>
      <c r="V14" s="161" t="s">
        <v>172</v>
      </c>
      <c r="W14" s="161" t="s">
        <v>173</v>
      </c>
      <c r="X14" s="150"/>
      <c r="Y14" s="150"/>
      <c r="Z14" s="150"/>
      <c r="AA14" s="150"/>
      <c r="AB14" s="150"/>
      <c r="AC14" s="150"/>
      <c r="AD14" s="150"/>
      <c r="AE14" s="150" t="s">
        <v>192</v>
      </c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</row>
    <row r="15" spans="1:58" outlineLevel="1" x14ac:dyDescent="0.2">
      <c r="A15" s="178">
        <v>7</v>
      </c>
      <c r="B15" s="179" t="s">
        <v>198</v>
      </c>
      <c r="C15" s="186" t="s">
        <v>562</v>
      </c>
      <c r="D15" s="180" t="s">
        <v>188</v>
      </c>
      <c r="E15" s="181">
        <v>38.573790000000002</v>
      </c>
      <c r="F15" s="182"/>
      <c r="G15" s="183">
        <f t="shared" si="0"/>
        <v>0</v>
      </c>
      <c r="H15" s="182"/>
      <c r="I15" s="183">
        <f t="shared" si="1"/>
        <v>0</v>
      </c>
      <c r="J15" s="182"/>
      <c r="K15" s="183">
        <f t="shared" si="2"/>
        <v>0</v>
      </c>
      <c r="L15" s="183">
        <v>21</v>
      </c>
      <c r="M15" s="183">
        <f t="shared" si="3"/>
        <v>0</v>
      </c>
      <c r="N15" s="181">
        <v>0</v>
      </c>
      <c r="O15" s="181">
        <f t="shared" si="4"/>
        <v>0</v>
      </c>
      <c r="P15" s="181">
        <v>0</v>
      </c>
      <c r="Q15" s="181">
        <f t="shared" si="5"/>
        <v>0</v>
      </c>
      <c r="R15" s="184" t="s">
        <v>171</v>
      </c>
      <c r="S15" s="161">
        <v>8.9999999999999993E-3</v>
      </c>
      <c r="T15" s="161">
        <f t="shared" si="6"/>
        <v>0.35</v>
      </c>
      <c r="U15" s="161"/>
      <c r="V15" s="161" t="s">
        <v>172</v>
      </c>
      <c r="W15" s="161" t="s">
        <v>173</v>
      </c>
      <c r="X15" s="150"/>
      <c r="Y15" s="150"/>
      <c r="Z15" s="150"/>
      <c r="AA15" s="150"/>
      <c r="AB15" s="150"/>
      <c r="AC15" s="150"/>
      <c r="AD15" s="150"/>
      <c r="AE15" s="150" t="s">
        <v>174</v>
      </c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</row>
    <row r="16" spans="1:58" outlineLevel="1" x14ac:dyDescent="0.2">
      <c r="A16" s="171">
        <v>8</v>
      </c>
      <c r="B16" s="172" t="s">
        <v>199</v>
      </c>
      <c r="C16" s="187" t="s">
        <v>563</v>
      </c>
      <c r="D16" s="173" t="s">
        <v>188</v>
      </c>
      <c r="E16" s="174">
        <v>38.573790000000002</v>
      </c>
      <c r="F16" s="175"/>
      <c r="G16" s="176">
        <f t="shared" si="0"/>
        <v>0</v>
      </c>
      <c r="H16" s="175"/>
      <c r="I16" s="176">
        <f t="shared" si="1"/>
        <v>0</v>
      </c>
      <c r="J16" s="175"/>
      <c r="K16" s="176">
        <f t="shared" si="2"/>
        <v>0</v>
      </c>
      <c r="L16" s="176">
        <v>21</v>
      </c>
      <c r="M16" s="176">
        <f t="shared" si="3"/>
        <v>0</v>
      </c>
      <c r="N16" s="174">
        <v>0</v>
      </c>
      <c r="O16" s="174">
        <f t="shared" si="4"/>
        <v>0</v>
      </c>
      <c r="P16" s="174">
        <v>0</v>
      </c>
      <c r="Q16" s="174">
        <f t="shared" si="5"/>
        <v>0</v>
      </c>
      <c r="R16" s="177" t="s">
        <v>171</v>
      </c>
      <c r="S16" s="161">
        <v>0.20200000000000001</v>
      </c>
      <c r="T16" s="161">
        <f t="shared" si="6"/>
        <v>7.79</v>
      </c>
      <c r="U16" s="161"/>
      <c r="V16" s="161" t="s">
        <v>172</v>
      </c>
      <c r="W16" s="161" t="s">
        <v>173</v>
      </c>
      <c r="X16" s="150"/>
      <c r="Y16" s="150"/>
      <c r="Z16" s="150"/>
      <c r="AA16" s="150"/>
      <c r="AB16" s="150"/>
      <c r="AC16" s="150"/>
      <c r="AD16" s="150"/>
      <c r="AE16" s="150" t="s">
        <v>174</v>
      </c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</row>
    <row r="17" spans="1:58" outlineLevel="1" x14ac:dyDescent="0.2">
      <c r="A17" s="171">
        <v>9</v>
      </c>
      <c r="B17" s="172" t="s">
        <v>202</v>
      </c>
      <c r="C17" s="187" t="s">
        <v>203</v>
      </c>
      <c r="D17" s="173" t="s">
        <v>204</v>
      </c>
      <c r="E17" s="174">
        <v>66.3</v>
      </c>
      <c r="F17" s="175"/>
      <c r="G17" s="176">
        <f t="shared" si="0"/>
        <v>0</v>
      </c>
      <c r="H17" s="175"/>
      <c r="I17" s="176">
        <f t="shared" si="1"/>
        <v>0</v>
      </c>
      <c r="J17" s="175"/>
      <c r="K17" s="176">
        <f t="shared" si="2"/>
        <v>0</v>
      </c>
      <c r="L17" s="176">
        <v>21</v>
      </c>
      <c r="M17" s="176">
        <f t="shared" si="3"/>
        <v>0</v>
      </c>
      <c r="N17" s="174">
        <v>0</v>
      </c>
      <c r="O17" s="174">
        <f t="shared" si="4"/>
        <v>0</v>
      </c>
      <c r="P17" s="174">
        <v>0</v>
      </c>
      <c r="Q17" s="174">
        <f t="shared" si="5"/>
        <v>0</v>
      </c>
      <c r="R17" s="177" t="s">
        <v>189</v>
      </c>
      <c r="S17" s="161">
        <v>1.7999999999999999E-2</v>
      </c>
      <c r="T17" s="161">
        <f t="shared" si="6"/>
        <v>1.19</v>
      </c>
      <c r="U17" s="161"/>
      <c r="V17" s="161" t="s">
        <v>172</v>
      </c>
      <c r="W17" s="161" t="s">
        <v>173</v>
      </c>
      <c r="X17" s="150"/>
      <c r="Y17" s="150"/>
      <c r="Z17" s="150"/>
      <c r="AA17" s="150"/>
      <c r="AB17" s="150"/>
      <c r="AC17" s="150"/>
      <c r="AD17" s="150"/>
      <c r="AE17" s="150" t="s">
        <v>192</v>
      </c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</row>
    <row r="18" spans="1:58" outlineLevel="1" x14ac:dyDescent="0.2">
      <c r="A18" s="178">
        <v>10</v>
      </c>
      <c r="B18" s="179" t="s">
        <v>200</v>
      </c>
      <c r="C18" s="186" t="s">
        <v>201</v>
      </c>
      <c r="D18" s="180" t="s">
        <v>188</v>
      </c>
      <c r="E18" s="181">
        <v>68.584050000000005</v>
      </c>
      <c r="F18" s="182"/>
      <c r="G18" s="183">
        <f t="shared" si="0"/>
        <v>0</v>
      </c>
      <c r="H18" s="182"/>
      <c r="I18" s="183">
        <f t="shared" si="1"/>
        <v>0</v>
      </c>
      <c r="J18" s="182"/>
      <c r="K18" s="183">
        <f t="shared" si="2"/>
        <v>0</v>
      </c>
      <c r="L18" s="183">
        <v>21</v>
      </c>
      <c r="M18" s="183">
        <f t="shared" si="3"/>
        <v>0</v>
      </c>
      <c r="N18" s="181">
        <v>0</v>
      </c>
      <c r="O18" s="181">
        <f t="shared" si="4"/>
        <v>0</v>
      </c>
      <c r="P18" s="181">
        <v>0</v>
      </c>
      <c r="Q18" s="181">
        <f t="shared" si="5"/>
        <v>0</v>
      </c>
      <c r="R18" s="184" t="s">
        <v>171</v>
      </c>
      <c r="S18" s="161">
        <v>0</v>
      </c>
      <c r="T18" s="161">
        <f t="shared" si="6"/>
        <v>0</v>
      </c>
      <c r="U18" s="161"/>
      <c r="V18" s="161" t="s">
        <v>172</v>
      </c>
      <c r="W18" s="161" t="s">
        <v>173</v>
      </c>
      <c r="X18" s="150"/>
      <c r="Y18" s="150"/>
      <c r="Z18" s="150"/>
      <c r="AA18" s="150"/>
      <c r="AB18" s="150"/>
      <c r="AC18" s="150"/>
      <c r="AD18" s="150"/>
      <c r="AE18" s="150" t="s">
        <v>174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</row>
    <row r="19" spans="1:58" x14ac:dyDescent="0.2">
      <c r="A19" s="164" t="s">
        <v>166</v>
      </c>
      <c r="B19" s="165" t="s">
        <v>95</v>
      </c>
      <c r="C19" s="185" t="s">
        <v>96</v>
      </c>
      <c r="D19" s="166"/>
      <c r="E19" s="167"/>
      <c r="F19" s="168"/>
      <c r="G19" s="168">
        <f>SUMIF(AE20:AE27,"&lt;&gt;NOR",G20:G27)</f>
        <v>0</v>
      </c>
      <c r="H19" s="168"/>
      <c r="I19" s="168">
        <f>SUM(I20:I27)</f>
        <v>0</v>
      </c>
      <c r="J19" s="168"/>
      <c r="K19" s="168">
        <f>SUM(K20:K27)</f>
        <v>0</v>
      </c>
      <c r="L19" s="168"/>
      <c r="M19" s="168">
        <f>SUM(M20:M27)</f>
        <v>0</v>
      </c>
      <c r="N19" s="167"/>
      <c r="O19" s="167">
        <f>SUM(O20:O27)</f>
        <v>88.399999999999991</v>
      </c>
      <c r="P19" s="167"/>
      <c r="Q19" s="167">
        <f>SUM(Q20:Q27)</f>
        <v>0</v>
      </c>
      <c r="R19" s="169"/>
      <c r="S19" s="163"/>
      <c r="T19" s="163">
        <f>SUM(T20:T27)</f>
        <v>192.38</v>
      </c>
      <c r="U19" s="163"/>
      <c r="V19" s="163"/>
      <c r="W19" s="163"/>
      <c r="AE19" t="s">
        <v>167</v>
      </c>
    </row>
    <row r="20" spans="1:58" outlineLevel="1" x14ac:dyDescent="0.2">
      <c r="A20" s="171">
        <v>11</v>
      </c>
      <c r="B20" s="172" t="s">
        <v>217</v>
      </c>
      <c r="C20" s="187" t="s">
        <v>578</v>
      </c>
      <c r="D20" s="173" t="s">
        <v>188</v>
      </c>
      <c r="E20" s="174">
        <v>6.63</v>
      </c>
      <c r="F20" s="175"/>
      <c r="G20" s="176">
        <f t="shared" ref="G20:G27" si="7">ROUND(E20*F20,2)</f>
        <v>0</v>
      </c>
      <c r="H20" s="175"/>
      <c r="I20" s="176">
        <f t="shared" ref="I20:I27" si="8">ROUND(E20*H20,2)</f>
        <v>0</v>
      </c>
      <c r="J20" s="175"/>
      <c r="K20" s="176">
        <f t="shared" ref="K20:K27" si="9">ROUND(E20*J20,2)</f>
        <v>0</v>
      </c>
      <c r="L20" s="176">
        <v>21</v>
      </c>
      <c r="M20" s="176">
        <f t="shared" ref="M20:M27" si="10">G20*(1+L20/100)</f>
        <v>0</v>
      </c>
      <c r="N20" s="174">
        <v>2.5251399999999999</v>
      </c>
      <c r="O20" s="174">
        <f t="shared" ref="O20:O27" si="11">ROUND(E20*N20,2)</f>
        <v>16.739999999999998</v>
      </c>
      <c r="P20" s="174">
        <v>0</v>
      </c>
      <c r="Q20" s="174">
        <f t="shared" ref="Q20:Q27" si="12">ROUND(E20*P20,2)</f>
        <v>0</v>
      </c>
      <c r="R20" s="177" t="s">
        <v>171</v>
      </c>
      <c r="S20" s="161">
        <v>1.17</v>
      </c>
      <c r="T20" s="161">
        <f t="shared" ref="T20:T27" si="13">ROUND(E20*S20,2)</f>
        <v>7.76</v>
      </c>
      <c r="U20" s="161"/>
      <c r="V20" s="161" t="s">
        <v>172</v>
      </c>
      <c r="W20" s="161" t="s">
        <v>173</v>
      </c>
      <c r="X20" s="150"/>
      <c r="Y20" s="150"/>
      <c r="Z20" s="150"/>
      <c r="AA20" s="150"/>
      <c r="AB20" s="150"/>
      <c r="AC20" s="150"/>
      <c r="AD20" s="150"/>
      <c r="AE20" s="150" t="s">
        <v>174</v>
      </c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</row>
    <row r="21" spans="1:58" outlineLevel="1" x14ac:dyDescent="0.2">
      <c r="A21" s="171">
        <v>12</v>
      </c>
      <c r="B21" s="172" t="s">
        <v>222</v>
      </c>
      <c r="C21" s="187" t="s">
        <v>277</v>
      </c>
      <c r="D21" s="173" t="s">
        <v>204</v>
      </c>
      <c r="E21" s="174">
        <v>3.3</v>
      </c>
      <c r="F21" s="175"/>
      <c r="G21" s="176">
        <f t="shared" si="7"/>
        <v>0</v>
      </c>
      <c r="H21" s="175"/>
      <c r="I21" s="176">
        <f t="shared" si="8"/>
        <v>0</v>
      </c>
      <c r="J21" s="175"/>
      <c r="K21" s="176">
        <f t="shared" si="9"/>
        <v>0</v>
      </c>
      <c r="L21" s="176">
        <v>21</v>
      </c>
      <c r="M21" s="176">
        <f t="shared" si="10"/>
        <v>0</v>
      </c>
      <c r="N21" s="174">
        <v>3.925E-2</v>
      </c>
      <c r="O21" s="174">
        <f t="shared" si="11"/>
        <v>0.13</v>
      </c>
      <c r="P21" s="174">
        <v>0</v>
      </c>
      <c r="Q21" s="174">
        <f t="shared" si="12"/>
        <v>0</v>
      </c>
      <c r="R21" s="177" t="s">
        <v>171</v>
      </c>
      <c r="S21" s="161">
        <v>1.6</v>
      </c>
      <c r="T21" s="161">
        <f t="shared" si="13"/>
        <v>5.28</v>
      </c>
      <c r="U21" s="161"/>
      <c r="V21" s="161" t="s">
        <v>172</v>
      </c>
      <c r="W21" s="161" t="s">
        <v>173</v>
      </c>
      <c r="X21" s="150"/>
      <c r="Y21" s="150"/>
      <c r="Z21" s="150"/>
      <c r="AA21" s="150"/>
      <c r="AB21" s="150"/>
      <c r="AC21" s="150"/>
      <c r="AD21" s="150"/>
      <c r="AE21" s="150" t="s">
        <v>174</v>
      </c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</row>
    <row r="22" spans="1:58" outlineLevel="1" x14ac:dyDescent="0.2">
      <c r="A22" s="171">
        <v>13</v>
      </c>
      <c r="B22" s="172" t="s">
        <v>223</v>
      </c>
      <c r="C22" s="187" t="s">
        <v>278</v>
      </c>
      <c r="D22" s="173" t="s">
        <v>204</v>
      </c>
      <c r="E22" s="174">
        <v>3.3</v>
      </c>
      <c r="F22" s="175"/>
      <c r="G22" s="176">
        <f t="shared" si="7"/>
        <v>0</v>
      </c>
      <c r="H22" s="175"/>
      <c r="I22" s="176">
        <f t="shared" si="8"/>
        <v>0</v>
      </c>
      <c r="J22" s="175"/>
      <c r="K22" s="176">
        <f t="shared" si="9"/>
        <v>0</v>
      </c>
      <c r="L22" s="176">
        <v>21</v>
      </c>
      <c r="M22" s="176">
        <f t="shared" si="10"/>
        <v>0</v>
      </c>
      <c r="N22" s="174">
        <v>0</v>
      </c>
      <c r="O22" s="174">
        <f t="shared" si="11"/>
        <v>0</v>
      </c>
      <c r="P22" s="174">
        <v>0</v>
      </c>
      <c r="Q22" s="174">
        <f t="shared" si="12"/>
        <v>0</v>
      </c>
      <c r="R22" s="177" t="s">
        <v>171</v>
      </c>
      <c r="S22" s="161">
        <v>0.32</v>
      </c>
      <c r="T22" s="161">
        <f t="shared" si="13"/>
        <v>1.06</v>
      </c>
      <c r="U22" s="161"/>
      <c r="V22" s="161" t="s">
        <v>172</v>
      </c>
      <c r="W22" s="161" t="s">
        <v>173</v>
      </c>
      <c r="X22" s="150"/>
      <c r="Y22" s="150"/>
      <c r="Z22" s="150"/>
      <c r="AA22" s="150"/>
      <c r="AB22" s="150"/>
      <c r="AC22" s="150"/>
      <c r="AD22" s="150"/>
      <c r="AE22" s="150" t="s">
        <v>174</v>
      </c>
      <c r="AF22" s="150"/>
      <c r="AG22" s="150"/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</row>
    <row r="23" spans="1:58" outlineLevel="1" x14ac:dyDescent="0.2">
      <c r="A23" s="178">
        <v>14</v>
      </c>
      <c r="B23" s="179" t="s">
        <v>279</v>
      </c>
      <c r="C23" s="186" t="s">
        <v>280</v>
      </c>
      <c r="D23" s="180" t="s">
        <v>188</v>
      </c>
      <c r="E23" s="181">
        <v>25.43</v>
      </c>
      <c r="F23" s="182"/>
      <c r="G23" s="183">
        <f t="shared" si="7"/>
        <v>0</v>
      </c>
      <c r="H23" s="182"/>
      <c r="I23" s="183">
        <f t="shared" si="8"/>
        <v>0</v>
      </c>
      <c r="J23" s="182"/>
      <c r="K23" s="183">
        <f t="shared" si="9"/>
        <v>0</v>
      </c>
      <c r="L23" s="183">
        <v>21</v>
      </c>
      <c r="M23" s="183">
        <f t="shared" si="10"/>
        <v>0</v>
      </c>
      <c r="N23" s="181">
        <v>2.5249999999999999</v>
      </c>
      <c r="O23" s="181">
        <f t="shared" si="11"/>
        <v>64.209999999999994</v>
      </c>
      <c r="P23" s="181">
        <v>0</v>
      </c>
      <c r="Q23" s="181">
        <f t="shared" si="12"/>
        <v>0</v>
      </c>
      <c r="R23" s="184" t="s">
        <v>171</v>
      </c>
      <c r="S23" s="161">
        <v>0</v>
      </c>
      <c r="T23" s="161">
        <f t="shared" si="13"/>
        <v>0</v>
      </c>
      <c r="U23" s="161"/>
      <c r="V23" s="161" t="s">
        <v>172</v>
      </c>
      <c r="W23" s="161" t="s">
        <v>173</v>
      </c>
      <c r="X23" s="150"/>
      <c r="Y23" s="150"/>
      <c r="Z23" s="150"/>
      <c r="AA23" s="150"/>
      <c r="AB23" s="150"/>
      <c r="AC23" s="150"/>
      <c r="AD23" s="150"/>
      <c r="AE23" s="150" t="s">
        <v>174</v>
      </c>
      <c r="AF23" s="150"/>
      <c r="AG23" s="150"/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</row>
    <row r="24" spans="1:58" outlineLevel="1" x14ac:dyDescent="0.2">
      <c r="A24" s="171">
        <v>15</v>
      </c>
      <c r="B24" s="172" t="s">
        <v>281</v>
      </c>
      <c r="C24" s="187" t="s">
        <v>282</v>
      </c>
      <c r="D24" s="173" t="s">
        <v>204</v>
      </c>
      <c r="E24" s="174">
        <v>130.13200000000001</v>
      </c>
      <c r="F24" s="175"/>
      <c r="G24" s="176">
        <f t="shared" si="7"/>
        <v>0</v>
      </c>
      <c r="H24" s="175"/>
      <c r="I24" s="176">
        <f t="shared" si="8"/>
        <v>0</v>
      </c>
      <c r="J24" s="175"/>
      <c r="K24" s="176">
        <f t="shared" si="9"/>
        <v>0</v>
      </c>
      <c r="L24" s="176">
        <v>21</v>
      </c>
      <c r="M24" s="176">
        <f t="shared" si="10"/>
        <v>0</v>
      </c>
      <c r="N24" s="174">
        <v>3.9149999999999997E-2</v>
      </c>
      <c r="O24" s="174">
        <f t="shared" si="11"/>
        <v>5.09</v>
      </c>
      <c r="P24" s="174">
        <v>0</v>
      </c>
      <c r="Q24" s="174">
        <f t="shared" si="12"/>
        <v>0</v>
      </c>
      <c r="R24" s="177" t="s">
        <v>171</v>
      </c>
      <c r="S24" s="161">
        <v>1.05</v>
      </c>
      <c r="T24" s="161">
        <f t="shared" si="13"/>
        <v>136.63999999999999</v>
      </c>
      <c r="U24" s="161"/>
      <c r="V24" s="161" t="s">
        <v>172</v>
      </c>
      <c r="W24" s="161" t="s">
        <v>173</v>
      </c>
      <c r="X24" s="150"/>
      <c r="Y24" s="150"/>
      <c r="Z24" s="150"/>
      <c r="AA24" s="150"/>
      <c r="AB24" s="150"/>
      <c r="AC24" s="150"/>
      <c r="AD24" s="150"/>
      <c r="AE24" s="150" t="s">
        <v>174</v>
      </c>
      <c r="AF24" s="150"/>
      <c r="AG24" s="150"/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</row>
    <row r="25" spans="1:58" outlineLevel="1" x14ac:dyDescent="0.2">
      <c r="A25" s="171">
        <v>16</v>
      </c>
      <c r="B25" s="172" t="s">
        <v>283</v>
      </c>
      <c r="C25" s="187" t="s">
        <v>284</v>
      </c>
      <c r="D25" s="173" t="s">
        <v>204</v>
      </c>
      <c r="E25" s="174">
        <v>130.13200000000001</v>
      </c>
      <c r="F25" s="175"/>
      <c r="G25" s="176">
        <f t="shared" si="7"/>
        <v>0</v>
      </c>
      <c r="H25" s="175"/>
      <c r="I25" s="176">
        <f t="shared" si="8"/>
        <v>0</v>
      </c>
      <c r="J25" s="175"/>
      <c r="K25" s="176">
        <f t="shared" si="9"/>
        <v>0</v>
      </c>
      <c r="L25" s="176">
        <v>21</v>
      </c>
      <c r="M25" s="176">
        <f t="shared" si="10"/>
        <v>0</v>
      </c>
      <c r="N25" s="174">
        <v>0</v>
      </c>
      <c r="O25" s="174">
        <f t="shared" si="11"/>
        <v>0</v>
      </c>
      <c r="P25" s="174">
        <v>0</v>
      </c>
      <c r="Q25" s="174">
        <f t="shared" si="12"/>
        <v>0</v>
      </c>
      <c r="R25" s="177" t="s">
        <v>171</v>
      </c>
      <c r="S25" s="161">
        <v>0.32</v>
      </c>
      <c r="T25" s="161">
        <f t="shared" si="13"/>
        <v>41.64</v>
      </c>
      <c r="U25" s="161"/>
      <c r="V25" s="161" t="s">
        <v>172</v>
      </c>
      <c r="W25" s="161" t="s">
        <v>173</v>
      </c>
      <c r="X25" s="150"/>
      <c r="Y25" s="150"/>
      <c r="Z25" s="150"/>
      <c r="AA25" s="150"/>
      <c r="AB25" s="150"/>
      <c r="AC25" s="150"/>
      <c r="AD25" s="150"/>
      <c r="AE25" s="150" t="s">
        <v>174</v>
      </c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</row>
    <row r="26" spans="1:58" outlineLevel="1" x14ac:dyDescent="0.2">
      <c r="A26" s="178">
        <v>17</v>
      </c>
      <c r="B26" s="179" t="s">
        <v>285</v>
      </c>
      <c r="C26" s="186" t="s">
        <v>286</v>
      </c>
      <c r="D26" s="180" t="s">
        <v>226</v>
      </c>
      <c r="E26" s="181">
        <v>2.1779999999999999</v>
      </c>
      <c r="F26" s="182"/>
      <c r="G26" s="183">
        <f t="shared" si="7"/>
        <v>0</v>
      </c>
      <c r="H26" s="182"/>
      <c r="I26" s="183">
        <f t="shared" si="8"/>
        <v>0</v>
      </c>
      <c r="J26" s="182"/>
      <c r="K26" s="183">
        <f t="shared" si="9"/>
        <v>0</v>
      </c>
      <c r="L26" s="183">
        <v>21</v>
      </c>
      <c r="M26" s="183">
        <f t="shared" si="10"/>
        <v>0</v>
      </c>
      <c r="N26" s="181">
        <v>1.0249299999999999</v>
      </c>
      <c r="O26" s="181">
        <f t="shared" si="11"/>
        <v>2.23</v>
      </c>
      <c r="P26" s="181">
        <v>0</v>
      </c>
      <c r="Q26" s="181">
        <f t="shared" si="12"/>
        <v>0</v>
      </c>
      <c r="R26" s="184" t="s">
        <v>171</v>
      </c>
      <c r="S26" s="161">
        <v>0</v>
      </c>
      <c r="T26" s="161">
        <f t="shared" si="13"/>
        <v>0</v>
      </c>
      <c r="U26" s="161"/>
      <c r="V26" s="161" t="s">
        <v>172</v>
      </c>
      <c r="W26" s="161" t="s">
        <v>173</v>
      </c>
      <c r="X26" s="150"/>
      <c r="Y26" s="150"/>
      <c r="Z26" s="150"/>
      <c r="AA26" s="150"/>
      <c r="AB26" s="150"/>
      <c r="AC26" s="150"/>
      <c r="AD26" s="150"/>
      <c r="AE26" s="150" t="s">
        <v>174</v>
      </c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</row>
    <row r="27" spans="1:58" outlineLevel="1" x14ac:dyDescent="0.2">
      <c r="A27" s="178">
        <v>18</v>
      </c>
      <c r="B27" s="179" t="s">
        <v>238</v>
      </c>
      <c r="C27" s="186" t="s">
        <v>287</v>
      </c>
      <c r="D27" s="180" t="s">
        <v>240</v>
      </c>
      <c r="E27" s="181">
        <v>6</v>
      </c>
      <c r="F27" s="182"/>
      <c r="G27" s="183">
        <f t="shared" si="7"/>
        <v>0</v>
      </c>
      <c r="H27" s="182"/>
      <c r="I27" s="183">
        <f t="shared" si="8"/>
        <v>0</v>
      </c>
      <c r="J27" s="182"/>
      <c r="K27" s="183">
        <f t="shared" si="9"/>
        <v>0</v>
      </c>
      <c r="L27" s="183">
        <v>21</v>
      </c>
      <c r="M27" s="183">
        <f t="shared" si="10"/>
        <v>0</v>
      </c>
      <c r="N27" s="181">
        <v>0</v>
      </c>
      <c r="O27" s="181">
        <f t="shared" si="11"/>
        <v>0</v>
      </c>
      <c r="P27" s="181">
        <v>0</v>
      </c>
      <c r="Q27" s="181">
        <f t="shared" si="12"/>
        <v>0</v>
      </c>
      <c r="R27" s="184" t="s">
        <v>171</v>
      </c>
      <c r="S27" s="161">
        <v>0</v>
      </c>
      <c r="T27" s="161">
        <f t="shared" si="13"/>
        <v>0</v>
      </c>
      <c r="U27" s="161"/>
      <c r="V27" s="161" t="s">
        <v>172</v>
      </c>
      <c r="W27" s="161" t="s">
        <v>173</v>
      </c>
      <c r="X27" s="150"/>
      <c r="Y27" s="150"/>
      <c r="Z27" s="150"/>
      <c r="AA27" s="150"/>
      <c r="AB27" s="150"/>
      <c r="AC27" s="150"/>
      <c r="AD27" s="150"/>
      <c r="AE27" s="150" t="s">
        <v>174</v>
      </c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</row>
    <row r="28" spans="1:58" x14ac:dyDescent="0.2">
      <c r="A28" s="164" t="s">
        <v>166</v>
      </c>
      <c r="B28" s="165" t="s">
        <v>97</v>
      </c>
      <c r="C28" s="185" t="s">
        <v>98</v>
      </c>
      <c r="D28" s="166"/>
      <c r="E28" s="167"/>
      <c r="F28" s="168"/>
      <c r="G28" s="168">
        <f>SUMIF(AE29:AE38,"&lt;&gt;NOR",G29:G38)</f>
        <v>0</v>
      </c>
      <c r="H28" s="168"/>
      <c r="I28" s="168">
        <f>SUM(I29:I38)</f>
        <v>0</v>
      </c>
      <c r="J28" s="168"/>
      <c r="K28" s="168">
        <f>SUM(K29:K38)</f>
        <v>0</v>
      </c>
      <c r="L28" s="168"/>
      <c r="M28" s="168">
        <f>SUM(M29:M38)</f>
        <v>0</v>
      </c>
      <c r="N28" s="167"/>
      <c r="O28" s="167">
        <f>SUM(O29:O38)</f>
        <v>12.53</v>
      </c>
      <c r="P28" s="167"/>
      <c r="Q28" s="167">
        <f>SUM(Q29:Q38)</f>
        <v>0</v>
      </c>
      <c r="R28" s="169"/>
      <c r="S28" s="163"/>
      <c r="T28" s="163">
        <f>SUM(T29:T38)</f>
        <v>0</v>
      </c>
      <c r="U28" s="163"/>
      <c r="V28" s="163"/>
      <c r="W28" s="163"/>
      <c r="AE28" t="s">
        <v>167</v>
      </c>
    </row>
    <row r="29" spans="1:58" ht="22.5" outlineLevel="1" x14ac:dyDescent="0.2">
      <c r="A29" s="178">
        <v>19</v>
      </c>
      <c r="B29" s="179" t="s">
        <v>288</v>
      </c>
      <c r="C29" s="186" t="s">
        <v>289</v>
      </c>
      <c r="D29" s="180" t="s">
        <v>188</v>
      </c>
      <c r="E29" s="181">
        <v>2.5070000000000001</v>
      </c>
      <c r="F29" s="182"/>
      <c r="G29" s="183">
        <f t="shared" ref="G29:G38" si="14">ROUND(E29*F29,2)</f>
        <v>0</v>
      </c>
      <c r="H29" s="182"/>
      <c r="I29" s="183">
        <f t="shared" ref="I29:I38" si="15">ROUND(E29*H29,2)</f>
        <v>0</v>
      </c>
      <c r="J29" s="182"/>
      <c r="K29" s="183">
        <f t="shared" ref="K29:K38" si="16">ROUND(E29*J29,2)</f>
        <v>0</v>
      </c>
      <c r="L29" s="183">
        <v>21</v>
      </c>
      <c r="M29" s="183">
        <f t="shared" ref="M29:M38" si="17">G29*(1+L29/100)</f>
        <v>0</v>
      </c>
      <c r="N29" s="181">
        <v>2.5018699999999998</v>
      </c>
      <c r="O29" s="181">
        <f t="shared" ref="O29:O38" si="18">ROUND(E29*N29,2)</f>
        <v>6.27</v>
      </c>
      <c r="P29" s="181">
        <v>0</v>
      </c>
      <c r="Q29" s="181">
        <f t="shared" ref="Q29:Q38" si="19">ROUND(E29*P29,2)</f>
        <v>0</v>
      </c>
      <c r="R29" s="184" t="s">
        <v>171</v>
      </c>
      <c r="S29" s="161">
        <v>0</v>
      </c>
      <c r="T29" s="161">
        <f t="shared" ref="T29:T38" si="20">ROUND(E29*S29,2)</f>
        <v>0</v>
      </c>
      <c r="U29" s="161"/>
      <c r="V29" s="161" t="s">
        <v>172</v>
      </c>
      <c r="W29" s="161" t="s">
        <v>173</v>
      </c>
      <c r="X29" s="150"/>
      <c r="Y29" s="150"/>
      <c r="Z29" s="150"/>
      <c r="AA29" s="150"/>
      <c r="AB29" s="150"/>
      <c r="AC29" s="150"/>
      <c r="AD29" s="150"/>
      <c r="AE29" s="150" t="s">
        <v>174</v>
      </c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</row>
    <row r="30" spans="1:58" outlineLevel="1" x14ac:dyDescent="0.2">
      <c r="A30" s="171">
        <v>20</v>
      </c>
      <c r="B30" s="172" t="s">
        <v>290</v>
      </c>
      <c r="C30" s="187" t="s">
        <v>291</v>
      </c>
      <c r="D30" s="173" t="s">
        <v>204</v>
      </c>
      <c r="E30" s="174">
        <v>19.469000000000001</v>
      </c>
      <c r="F30" s="175"/>
      <c r="G30" s="176">
        <f t="shared" si="14"/>
        <v>0</v>
      </c>
      <c r="H30" s="175"/>
      <c r="I30" s="176">
        <f t="shared" si="15"/>
        <v>0</v>
      </c>
      <c r="J30" s="175"/>
      <c r="K30" s="176">
        <f t="shared" si="16"/>
        <v>0</v>
      </c>
      <c r="L30" s="176">
        <v>21</v>
      </c>
      <c r="M30" s="176">
        <f t="shared" si="17"/>
        <v>0</v>
      </c>
      <c r="N30" s="174">
        <v>2.7499999999999998E-3</v>
      </c>
      <c r="O30" s="174">
        <f t="shared" si="18"/>
        <v>0.05</v>
      </c>
      <c r="P30" s="174">
        <v>0</v>
      </c>
      <c r="Q30" s="174">
        <f t="shared" si="19"/>
        <v>0</v>
      </c>
      <c r="R30" s="177" t="s">
        <v>292</v>
      </c>
      <c r="S30" s="161">
        <v>0</v>
      </c>
      <c r="T30" s="161">
        <f t="shared" si="20"/>
        <v>0</v>
      </c>
      <c r="U30" s="161"/>
      <c r="V30" s="161" t="s">
        <v>172</v>
      </c>
      <c r="W30" s="161" t="s">
        <v>173</v>
      </c>
      <c r="X30" s="150"/>
      <c r="Y30" s="150"/>
      <c r="Z30" s="150"/>
      <c r="AA30" s="150"/>
      <c r="AB30" s="150"/>
      <c r="AC30" s="150"/>
      <c r="AD30" s="150"/>
      <c r="AE30" s="150" t="s">
        <v>174</v>
      </c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</row>
    <row r="31" spans="1:58" outlineLevel="1" x14ac:dyDescent="0.2">
      <c r="A31" s="171">
        <v>21</v>
      </c>
      <c r="B31" s="172" t="s">
        <v>293</v>
      </c>
      <c r="C31" s="187" t="s">
        <v>294</v>
      </c>
      <c r="D31" s="173" t="s">
        <v>204</v>
      </c>
      <c r="E31" s="174">
        <v>19.469000000000001</v>
      </c>
      <c r="F31" s="175"/>
      <c r="G31" s="176">
        <f t="shared" si="14"/>
        <v>0</v>
      </c>
      <c r="H31" s="175"/>
      <c r="I31" s="176">
        <f t="shared" si="15"/>
        <v>0</v>
      </c>
      <c r="J31" s="175"/>
      <c r="K31" s="176">
        <f t="shared" si="16"/>
        <v>0</v>
      </c>
      <c r="L31" s="176">
        <v>21</v>
      </c>
      <c r="M31" s="176">
        <f t="shared" si="17"/>
        <v>0</v>
      </c>
      <c r="N31" s="174">
        <v>0</v>
      </c>
      <c r="O31" s="174">
        <f t="shared" si="18"/>
        <v>0</v>
      </c>
      <c r="P31" s="174">
        <v>0</v>
      </c>
      <c r="Q31" s="174">
        <f t="shared" si="19"/>
        <v>0</v>
      </c>
      <c r="R31" s="177" t="s">
        <v>292</v>
      </c>
      <c r="S31" s="161">
        <v>0</v>
      </c>
      <c r="T31" s="161">
        <f t="shared" si="20"/>
        <v>0</v>
      </c>
      <c r="U31" s="161"/>
      <c r="V31" s="161" t="s">
        <v>172</v>
      </c>
      <c r="W31" s="161" t="s">
        <v>173</v>
      </c>
      <c r="X31" s="150"/>
      <c r="Y31" s="150"/>
      <c r="Z31" s="150"/>
      <c r="AA31" s="150"/>
      <c r="AB31" s="150"/>
      <c r="AC31" s="150"/>
      <c r="AD31" s="150"/>
      <c r="AE31" s="150" t="s">
        <v>174</v>
      </c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</row>
    <row r="32" spans="1:58" outlineLevel="1" x14ac:dyDescent="0.2">
      <c r="A32" s="171">
        <v>22</v>
      </c>
      <c r="B32" s="172" t="s">
        <v>295</v>
      </c>
      <c r="C32" s="187" t="s">
        <v>296</v>
      </c>
      <c r="D32" s="173" t="s">
        <v>204</v>
      </c>
      <c r="E32" s="174">
        <v>19.469000000000001</v>
      </c>
      <c r="F32" s="175"/>
      <c r="G32" s="176">
        <f t="shared" si="14"/>
        <v>0</v>
      </c>
      <c r="H32" s="175"/>
      <c r="I32" s="176">
        <f t="shared" si="15"/>
        <v>0</v>
      </c>
      <c r="J32" s="175"/>
      <c r="K32" s="176">
        <f t="shared" si="16"/>
        <v>0</v>
      </c>
      <c r="L32" s="176">
        <v>21</v>
      </c>
      <c r="M32" s="176">
        <f t="shared" si="17"/>
        <v>0</v>
      </c>
      <c r="N32" s="174">
        <v>2.5000000000000001E-3</v>
      </c>
      <c r="O32" s="174">
        <f t="shared" si="18"/>
        <v>0.05</v>
      </c>
      <c r="P32" s="174">
        <v>0</v>
      </c>
      <c r="Q32" s="174">
        <f t="shared" si="19"/>
        <v>0</v>
      </c>
      <c r="R32" s="177" t="s">
        <v>292</v>
      </c>
      <c r="S32" s="161">
        <v>0</v>
      </c>
      <c r="T32" s="161">
        <f t="shared" si="20"/>
        <v>0</v>
      </c>
      <c r="U32" s="161"/>
      <c r="V32" s="161" t="s">
        <v>172</v>
      </c>
      <c r="W32" s="161" t="s">
        <v>173</v>
      </c>
      <c r="X32" s="150"/>
      <c r="Y32" s="150"/>
      <c r="Z32" s="150"/>
      <c r="AA32" s="150"/>
      <c r="AB32" s="150"/>
      <c r="AC32" s="150"/>
      <c r="AD32" s="150"/>
      <c r="AE32" s="150" t="s">
        <v>174</v>
      </c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</row>
    <row r="33" spans="1:58" ht="22.5" outlineLevel="1" x14ac:dyDescent="0.2">
      <c r="A33" s="171">
        <v>23</v>
      </c>
      <c r="B33" s="172" t="s">
        <v>297</v>
      </c>
      <c r="C33" s="187" t="s">
        <v>298</v>
      </c>
      <c r="D33" s="173" t="s">
        <v>226</v>
      </c>
      <c r="E33" s="174">
        <v>0.08</v>
      </c>
      <c r="F33" s="175"/>
      <c r="G33" s="176">
        <f t="shared" si="14"/>
        <v>0</v>
      </c>
      <c r="H33" s="175"/>
      <c r="I33" s="176">
        <f t="shared" si="15"/>
        <v>0</v>
      </c>
      <c r="J33" s="175"/>
      <c r="K33" s="176">
        <f t="shared" si="16"/>
        <v>0</v>
      </c>
      <c r="L33" s="176">
        <v>21</v>
      </c>
      <c r="M33" s="176">
        <f t="shared" si="17"/>
        <v>0</v>
      </c>
      <c r="N33" s="174">
        <v>1.04922</v>
      </c>
      <c r="O33" s="174">
        <f t="shared" si="18"/>
        <v>0.08</v>
      </c>
      <c r="P33" s="174">
        <v>0</v>
      </c>
      <c r="Q33" s="174">
        <f t="shared" si="19"/>
        <v>0</v>
      </c>
      <c r="R33" s="177" t="s">
        <v>292</v>
      </c>
      <c r="S33" s="161">
        <v>0</v>
      </c>
      <c r="T33" s="161">
        <f t="shared" si="20"/>
        <v>0</v>
      </c>
      <c r="U33" s="161"/>
      <c r="V33" s="161" t="s">
        <v>172</v>
      </c>
      <c r="W33" s="161" t="s">
        <v>173</v>
      </c>
      <c r="X33" s="150"/>
      <c r="Y33" s="150"/>
      <c r="Z33" s="150"/>
      <c r="AA33" s="150"/>
      <c r="AB33" s="150"/>
      <c r="AC33" s="150"/>
      <c r="AD33" s="150"/>
      <c r="AE33" s="150" t="s">
        <v>174</v>
      </c>
      <c r="AF33" s="150"/>
      <c r="AG33" s="150"/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</row>
    <row r="34" spans="1:58" ht="33.75" outlineLevel="1" x14ac:dyDescent="0.2">
      <c r="A34" s="171">
        <v>24</v>
      </c>
      <c r="B34" s="172" t="s">
        <v>299</v>
      </c>
      <c r="C34" s="187" t="s">
        <v>579</v>
      </c>
      <c r="D34" s="173" t="s">
        <v>300</v>
      </c>
      <c r="E34" s="174">
        <v>16100</v>
      </c>
      <c r="F34" s="175"/>
      <c r="G34" s="176">
        <f t="shared" si="14"/>
        <v>0</v>
      </c>
      <c r="H34" s="175"/>
      <c r="I34" s="176">
        <f t="shared" si="15"/>
        <v>0</v>
      </c>
      <c r="J34" s="175"/>
      <c r="K34" s="176">
        <f t="shared" si="16"/>
        <v>0</v>
      </c>
      <c r="L34" s="176">
        <v>21</v>
      </c>
      <c r="M34" s="176">
        <f t="shared" si="17"/>
        <v>0</v>
      </c>
      <c r="N34" s="174">
        <v>0</v>
      </c>
      <c r="O34" s="174">
        <f t="shared" si="18"/>
        <v>0</v>
      </c>
      <c r="P34" s="174">
        <v>0</v>
      </c>
      <c r="Q34" s="174">
        <f t="shared" si="19"/>
        <v>0</v>
      </c>
      <c r="R34" s="177" t="s">
        <v>171</v>
      </c>
      <c r="S34" s="161">
        <v>0</v>
      </c>
      <c r="T34" s="161">
        <f t="shared" si="20"/>
        <v>0</v>
      </c>
      <c r="U34" s="161"/>
      <c r="V34" s="161" t="s">
        <v>172</v>
      </c>
      <c r="W34" s="161" t="s">
        <v>173</v>
      </c>
      <c r="X34" s="150"/>
      <c r="Y34" s="150"/>
      <c r="Z34" s="150"/>
      <c r="AA34" s="150"/>
      <c r="AB34" s="150"/>
      <c r="AC34" s="150"/>
      <c r="AD34" s="150"/>
      <c r="AE34" s="150" t="s">
        <v>174</v>
      </c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</row>
    <row r="35" spans="1:58" ht="33.75" outlineLevel="1" x14ac:dyDescent="0.2">
      <c r="A35" s="171">
        <v>25</v>
      </c>
      <c r="B35" s="172" t="s">
        <v>301</v>
      </c>
      <c r="C35" s="187" t="s">
        <v>580</v>
      </c>
      <c r="D35" s="173" t="s">
        <v>300</v>
      </c>
      <c r="E35" s="174">
        <v>1660</v>
      </c>
      <c r="F35" s="175"/>
      <c r="G35" s="176">
        <f t="shared" si="14"/>
        <v>0</v>
      </c>
      <c r="H35" s="175"/>
      <c r="I35" s="176">
        <f t="shared" si="15"/>
        <v>0</v>
      </c>
      <c r="J35" s="175"/>
      <c r="K35" s="176">
        <f t="shared" si="16"/>
        <v>0</v>
      </c>
      <c r="L35" s="176">
        <v>21</v>
      </c>
      <c r="M35" s="176">
        <f t="shared" si="17"/>
        <v>0</v>
      </c>
      <c r="N35" s="174">
        <v>0</v>
      </c>
      <c r="O35" s="174">
        <f t="shared" si="18"/>
        <v>0</v>
      </c>
      <c r="P35" s="174">
        <v>0</v>
      </c>
      <c r="Q35" s="174">
        <f t="shared" si="19"/>
        <v>0</v>
      </c>
      <c r="R35" s="177" t="s">
        <v>171</v>
      </c>
      <c r="S35" s="161">
        <v>0</v>
      </c>
      <c r="T35" s="161">
        <f t="shared" si="20"/>
        <v>0</v>
      </c>
      <c r="U35" s="161"/>
      <c r="V35" s="161" t="s">
        <v>172</v>
      </c>
      <c r="W35" s="161" t="s">
        <v>173</v>
      </c>
      <c r="X35" s="150"/>
      <c r="Y35" s="150"/>
      <c r="Z35" s="150"/>
      <c r="AA35" s="150"/>
      <c r="AB35" s="150"/>
      <c r="AC35" s="150"/>
      <c r="AD35" s="150"/>
      <c r="AE35" s="150" t="s">
        <v>174</v>
      </c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</row>
    <row r="36" spans="1:58" ht="22.5" outlineLevel="1" x14ac:dyDescent="0.2">
      <c r="A36" s="171">
        <v>26</v>
      </c>
      <c r="B36" s="172" t="s">
        <v>302</v>
      </c>
      <c r="C36" s="187" t="s">
        <v>303</v>
      </c>
      <c r="D36" s="173" t="s">
        <v>304</v>
      </c>
      <c r="E36" s="174">
        <v>36</v>
      </c>
      <c r="F36" s="175"/>
      <c r="G36" s="176">
        <f t="shared" si="14"/>
        <v>0</v>
      </c>
      <c r="H36" s="175"/>
      <c r="I36" s="176">
        <f t="shared" si="15"/>
        <v>0</v>
      </c>
      <c r="J36" s="175"/>
      <c r="K36" s="176">
        <f t="shared" si="16"/>
        <v>0</v>
      </c>
      <c r="L36" s="176">
        <v>21</v>
      </c>
      <c r="M36" s="176">
        <f t="shared" si="17"/>
        <v>0</v>
      </c>
      <c r="N36" s="174">
        <v>3.2000000000000003E-4</v>
      </c>
      <c r="O36" s="174">
        <f t="shared" si="18"/>
        <v>0.01</v>
      </c>
      <c r="P36" s="174">
        <v>0</v>
      </c>
      <c r="Q36" s="174">
        <f t="shared" si="19"/>
        <v>0</v>
      </c>
      <c r="R36" s="177" t="s">
        <v>292</v>
      </c>
      <c r="S36" s="161">
        <v>0</v>
      </c>
      <c r="T36" s="161">
        <f t="shared" si="20"/>
        <v>0</v>
      </c>
      <c r="U36" s="161"/>
      <c r="V36" s="161" t="s">
        <v>172</v>
      </c>
      <c r="W36" s="161" t="s">
        <v>173</v>
      </c>
      <c r="X36" s="150"/>
      <c r="Y36" s="150"/>
      <c r="Z36" s="150"/>
      <c r="AA36" s="150"/>
      <c r="AB36" s="150"/>
      <c r="AC36" s="150"/>
      <c r="AD36" s="150"/>
      <c r="AE36" s="150" t="s">
        <v>174</v>
      </c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</row>
    <row r="37" spans="1:58" ht="33.75" outlineLevel="1" x14ac:dyDescent="0.2">
      <c r="A37" s="178">
        <v>27</v>
      </c>
      <c r="B37" s="179" t="s">
        <v>305</v>
      </c>
      <c r="C37" s="186" t="s">
        <v>306</v>
      </c>
      <c r="D37" s="180" t="s">
        <v>204</v>
      </c>
      <c r="E37" s="181">
        <v>190.941</v>
      </c>
      <c r="F37" s="182"/>
      <c r="G37" s="183">
        <f t="shared" si="14"/>
        <v>0</v>
      </c>
      <c r="H37" s="182"/>
      <c r="I37" s="183">
        <f t="shared" si="15"/>
        <v>0</v>
      </c>
      <c r="J37" s="182"/>
      <c r="K37" s="183">
        <f t="shared" si="16"/>
        <v>0</v>
      </c>
      <c r="L37" s="183">
        <v>21</v>
      </c>
      <c r="M37" s="183">
        <f t="shared" si="17"/>
        <v>0</v>
      </c>
      <c r="N37" s="181">
        <v>0</v>
      </c>
      <c r="O37" s="181">
        <f t="shared" si="18"/>
        <v>0</v>
      </c>
      <c r="P37" s="181">
        <v>0</v>
      </c>
      <c r="Q37" s="181">
        <f t="shared" si="19"/>
        <v>0</v>
      </c>
      <c r="R37" s="184" t="s">
        <v>171</v>
      </c>
      <c r="S37" s="161">
        <v>0</v>
      </c>
      <c r="T37" s="161">
        <f t="shared" si="20"/>
        <v>0</v>
      </c>
      <c r="U37" s="161"/>
      <c r="V37" s="161" t="s">
        <v>172</v>
      </c>
      <c r="W37" s="161" t="s">
        <v>173</v>
      </c>
      <c r="X37" s="150"/>
      <c r="Y37" s="150"/>
      <c r="Z37" s="150"/>
      <c r="AA37" s="150"/>
      <c r="AB37" s="150"/>
      <c r="AC37" s="150"/>
      <c r="AD37" s="150"/>
      <c r="AE37" s="150" t="s">
        <v>174</v>
      </c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</row>
    <row r="38" spans="1:58" ht="45" outlineLevel="1" x14ac:dyDescent="0.2">
      <c r="A38" s="171">
        <v>28</v>
      </c>
      <c r="B38" s="172" t="s">
        <v>307</v>
      </c>
      <c r="C38" s="187" t="s">
        <v>581</v>
      </c>
      <c r="D38" s="173" t="s">
        <v>204</v>
      </c>
      <c r="E38" s="174">
        <v>210.035</v>
      </c>
      <c r="F38" s="175"/>
      <c r="G38" s="176">
        <f t="shared" si="14"/>
        <v>0</v>
      </c>
      <c r="H38" s="175"/>
      <c r="I38" s="176">
        <f t="shared" si="15"/>
        <v>0</v>
      </c>
      <c r="J38" s="175"/>
      <c r="K38" s="176">
        <f t="shared" si="16"/>
        <v>0</v>
      </c>
      <c r="L38" s="176">
        <v>21</v>
      </c>
      <c r="M38" s="176">
        <f t="shared" si="17"/>
        <v>0</v>
      </c>
      <c r="N38" s="174">
        <v>2.8899999999999999E-2</v>
      </c>
      <c r="O38" s="174">
        <f t="shared" si="18"/>
        <v>6.07</v>
      </c>
      <c r="P38" s="174">
        <v>0</v>
      </c>
      <c r="Q38" s="174">
        <f t="shared" si="19"/>
        <v>0</v>
      </c>
      <c r="R38" s="177" t="s">
        <v>171</v>
      </c>
      <c r="S38" s="161">
        <v>0</v>
      </c>
      <c r="T38" s="161">
        <f t="shared" si="20"/>
        <v>0</v>
      </c>
      <c r="U38" s="161"/>
      <c r="V38" s="161" t="s">
        <v>308</v>
      </c>
      <c r="W38" s="161" t="s">
        <v>173</v>
      </c>
      <c r="X38" s="150"/>
      <c r="Y38" s="150"/>
      <c r="Z38" s="150"/>
      <c r="AA38" s="150"/>
      <c r="AB38" s="150"/>
      <c r="AC38" s="150"/>
      <c r="AD38" s="150"/>
      <c r="AE38" s="150" t="s">
        <v>309</v>
      </c>
      <c r="AF38" s="150"/>
      <c r="AG38" s="150"/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</row>
    <row r="39" spans="1:58" x14ac:dyDescent="0.2">
      <c r="A39" s="164" t="s">
        <v>166</v>
      </c>
      <c r="B39" s="165" t="s">
        <v>99</v>
      </c>
      <c r="C39" s="185" t="s">
        <v>100</v>
      </c>
      <c r="D39" s="166"/>
      <c r="E39" s="167"/>
      <c r="F39" s="168"/>
      <c r="G39" s="168">
        <f>SUMIF(AE40:AE44,"&lt;&gt;NOR",G40:G44)</f>
        <v>0</v>
      </c>
      <c r="H39" s="168"/>
      <c r="I39" s="168">
        <f>SUM(I40:I44)</f>
        <v>0</v>
      </c>
      <c r="J39" s="168"/>
      <c r="K39" s="168">
        <f>SUM(K40:K44)</f>
        <v>0</v>
      </c>
      <c r="L39" s="168"/>
      <c r="M39" s="168">
        <f>SUM(M40:M44)</f>
        <v>0</v>
      </c>
      <c r="N39" s="167"/>
      <c r="O39" s="167">
        <f>SUM(O40:O44)</f>
        <v>1.8399999999999999</v>
      </c>
      <c r="P39" s="167"/>
      <c r="Q39" s="167">
        <f>SUM(Q40:Q44)</f>
        <v>0</v>
      </c>
      <c r="R39" s="169"/>
      <c r="S39" s="163"/>
      <c r="T39" s="163">
        <f>SUM(T40:T44)</f>
        <v>0</v>
      </c>
      <c r="U39" s="163"/>
      <c r="V39" s="163"/>
      <c r="W39" s="163"/>
      <c r="AE39" t="s">
        <v>167</v>
      </c>
    </row>
    <row r="40" spans="1:58" ht="67.5" outlineLevel="1" x14ac:dyDescent="0.2">
      <c r="A40" s="171">
        <v>29</v>
      </c>
      <c r="B40" s="172" t="s">
        <v>310</v>
      </c>
      <c r="C40" s="187" t="s">
        <v>582</v>
      </c>
      <c r="D40" s="173" t="s">
        <v>204</v>
      </c>
      <c r="E40" s="174">
        <v>62.5</v>
      </c>
      <c r="F40" s="175"/>
      <c r="G40" s="176">
        <f>ROUND(E40*F40,2)</f>
        <v>0</v>
      </c>
      <c r="H40" s="175"/>
      <c r="I40" s="176">
        <f>ROUND(E40*H40,2)</f>
        <v>0</v>
      </c>
      <c r="J40" s="175"/>
      <c r="K40" s="176">
        <f>ROUND(E40*J40,2)</f>
        <v>0</v>
      </c>
      <c r="L40" s="176">
        <v>21</v>
      </c>
      <c r="M40" s="176">
        <f>G40*(1+L40/100)</f>
        <v>0</v>
      </c>
      <c r="N40" s="174">
        <v>1.0359999999999999E-2</v>
      </c>
      <c r="O40" s="174">
        <f>ROUND(E40*N40,2)</f>
        <v>0.65</v>
      </c>
      <c r="P40" s="174">
        <v>0</v>
      </c>
      <c r="Q40" s="174">
        <f>ROUND(E40*P40,2)</f>
        <v>0</v>
      </c>
      <c r="R40" s="177" t="s">
        <v>171</v>
      </c>
      <c r="S40" s="161">
        <v>0</v>
      </c>
      <c r="T40" s="161">
        <f>ROUND(E40*S40,2)</f>
        <v>0</v>
      </c>
      <c r="U40" s="161"/>
      <c r="V40" s="161" t="s">
        <v>172</v>
      </c>
      <c r="W40" s="161" t="s">
        <v>173</v>
      </c>
      <c r="X40" s="150"/>
      <c r="Y40" s="150"/>
      <c r="Z40" s="150"/>
      <c r="AA40" s="150"/>
      <c r="AB40" s="150"/>
      <c r="AC40" s="150"/>
      <c r="AD40" s="150"/>
      <c r="AE40" s="150" t="s">
        <v>174</v>
      </c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</row>
    <row r="41" spans="1:58" ht="33.75" outlineLevel="1" x14ac:dyDescent="0.2">
      <c r="A41" s="178">
        <v>30</v>
      </c>
      <c r="B41" s="179" t="s">
        <v>311</v>
      </c>
      <c r="C41" s="186" t="s">
        <v>312</v>
      </c>
      <c r="D41" s="180" t="s">
        <v>204</v>
      </c>
      <c r="E41" s="181">
        <v>72.486999999999995</v>
      </c>
      <c r="F41" s="182"/>
      <c r="G41" s="183">
        <f>ROUND(E41*F41,2)</f>
        <v>0</v>
      </c>
      <c r="H41" s="182"/>
      <c r="I41" s="183">
        <f>ROUND(E41*H41,2)</f>
        <v>0</v>
      </c>
      <c r="J41" s="182"/>
      <c r="K41" s="183">
        <f>ROUND(E41*J41,2)</f>
        <v>0</v>
      </c>
      <c r="L41" s="183">
        <v>21</v>
      </c>
      <c r="M41" s="183">
        <f>G41*(1+L41/100)</f>
        <v>0</v>
      </c>
      <c r="N41" s="181">
        <v>0</v>
      </c>
      <c r="O41" s="181">
        <f>ROUND(E41*N41,2)</f>
        <v>0</v>
      </c>
      <c r="P41" s="181">
        <v>0</v>
      </c>
      <c r="Q41" s="181">
        <f>ROUND(E41*P41,2)</f>
        <v>0</v>
      </c>
      <c r="R41" s="184" t="s">
        <v>171</v>
      </c>
      <c r="S41" s="161">
        <v>0</v>
      </c>
      <c r="T41" s="161">
        <f>ROUND(E41*S41,2)</f>
        <v>0</v>
      </c>
      <c r="U41" s="161"/>
      <c r="V41" s="161" t="s">
        <v>172</v>
      </c>
      <c r="W41" s="161" t="s">
        <v>173</v>
      </c>
      <c r="X41" s="150"/>
      <c r="Y41" s="150"/>
      <c r="Z41" s="150"/>
      <c r="AA41" s="150"/>
      <c r="AB41" s="150"/>
      <c r="AC41" s="150"/>
      <c r="AD41" s="150"/>
      <c r="AE41" s="150" t="s">
        <v>174</v>
      </c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</row>
    <row r="42" spans="1:58" ht="45" outlineLevel="1" x14ac:dyDescent="0.2">
      <c r="A42" s="171">
        <v>31</v>
      </c>
      <c r="B42" s="172" t="s">
        <v>313</v>
      </c>
      <c r="C42" s="187" t="s">
        <v>583</v>
      </c>
      <c r="D42" s="173" t="s">
        <v>204</v>
      </c>
      <c r="E42" s="174">
        <v>76.111000000000004</v>
      </c>
      <c r="F42" s="175"/>
      <c r="G42" s="176">
        <f>ROUND(E42*F42,2)</f>
        <v>0</v>
      </c>
      <c r="H42" s="175"/>
      <c r="I42" s="176">
        <f>ROUND(E42*H42,2)</f>
        <v>0</v>
      </c>
      <c r="J42" s="175"/>
      <c r="K42" s="176">
        <f>ROUND(E42*J42,2)</f>
        <v>0</v>
      </c>
      <c r="L42" s="176">
        <v>21</v>
      </c>
      <c r="M42" s="176">
        <f>G42*(1+L42/100)</f>
        <v>0</v>
      </c>
      <c r="N42" s="174">
        <v>1.29E-2</v>
      </c>
      <c r="O42" s="174">
        <f>ROUND(E42*N42,2)</f>
        <v>0.98</v>
      </c>
      <c r="P42" s="174">
        <v>0</v>
      </c>
      <c r="Q42" s="174">
        <f>ROUND(E42*P42,2)</f>
        <v>0</v>
      </c>
      <c r="R42" s="177" t="s">
        <v>171</v>
      </c>
      <c r="S42" s="161">
        <v>0</v>
      </c>
      <c r="T42" s="161">
        <f>ROUND(E42*S42,2)</f>
        <v>0</v>
      </c>
      <c r="U42" s="161"/>
      <c r="V42" s="161" t="s">
        <v>308</v>
      </c>
      <c r="W42" s="161" t="s">
        <v>173</v>
      </c>
      <c r="X42" s="150"/>
      <c r="Y42" s="150"/>
      <c r="Z42" s="150"/>
      <c r="AA42" s="150"/>
      <c r="AB42" s="150"/>
      <c r="AC42" s="150"/>
      <c r="AD42" s="150"/>
      <c r="AE42" s="150" t="s">
        <v>309</v>
      </c>
      <c r="AF42" s="150"/>
      <c r="AG42" s="150"/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</row>
    <row r="43" spans="1:58" ht="22.5" outlineLevel="1" x14ac:dyDescent="0.2">
      <c r="A43" s="171">
        <v>32</v>
      </c>
      <c r="B43" s="172" t="s">
        <v>314</v>
      </c>
      <c r="C43" s="187" t="s">
        <v>315</v>
      </c>
      <c r="D43" s="173" t="s">
        <v>204</v>
      </c>
      <c r="E43" s="174">
        <v>27.984000000000002</v>
      </c>
      <c r="F43" s="175"/>
      <c r="G43" s="176">
        <f>ROUND(E43*F43,2)</f>
        <v>0</v>
      </c>
      <c r="H43" s="175"/>
      <c r="I43" s="176">
        <f>ROUND(E43*H43,2)</f>
        <v>0</v>
      </c>
      <c r="J43" s="175"/>
      <c r="K43" s="176">
        <f>ROUND(E43*J43,2)</f>
        <v>0</v>
      </c>
      <c r="L43" s="176">
        <v>21</v>
      </c>
      <c r="M43" s="176">
        <f>G43*(1+L43/100)</f>
        <v>0</v>
      </c>
      <c r="N43" s="174">
        <v>0</v>
      </c>
      <c r="O43" s="174">
        <f>ROUND(E43*N43,2)</f>
        <v>0</v>
      </c>
      <c r="P43" s="174">
        <v>0</v>
      </c>
      <c r="Q43" s="174">
        <f>ROUND(E43*P43,2)</f>
        <v>0</v>
      </c>
      <c r="R43" s="177" t="s">
        <v>292</v>
      </c>
      <c r="S43" s="161">
        <v>0</v>
      </c>
      <c r="T43" s="161">
        <f>ROUND(E43*S43,2)</f>
        <v>0</v>
      </c>
      <c r="U43" s="161"/>
      <c r="V43" s="161" t="s">
        <v>172</v>
      </c>
      <c r="W43" s="161" t="s">
        <v>173</v>
      </c>
      <c r="X43" s="150"/>
      <c r="Y43" s="150"/>
      <c r="Z43" s="150"/>
      <c r="AA43" s="150"/>
      <c r="AB43" s="150"/>
      <c r="AC43" s="150"/>
      <c r="AD43" s="150"/>
      <c r="AE43" s="150" t="s">
        <v>174</v>
      </c>
      <c r="AF43" s="150"/>
      <c r="AG43" s="150"/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</row>
    <row r="44" spans="1:58" ht="22.5" outlineLevel="1" x14ac:dyDescent="0.2">
      <c r="A44" s="178">
        <v>33</v>
      </c>
      <c r="B44" s="179" t="s">
        <v>316</v>
      </c>
      <c r="C44" s="186" t="s">
        <v>584</v>
      </c>
      <c r="D44" s="180" t="s">
        <v>204</v>
      </c>
      <c r="E44" s="181">
        <v>29.382999999999999</v>
      </c>
      <c r="F44" s="182"/>
      <c r="G44" s="183">
        <f>ROUND(E44*F44,2)</f>
        <v>0</v>
      </c>
      <c r="H44" s="182"/>
      <c r="I44" s="183">
        <f>ROUND(E44*H44,2)</f>
        <v>0</v>
      </c>
      <c r="J44" s="182"/>
      <c r="K44" s="183">
        <f>ROUND(E44*J44,2)</f>
        <v>0</v>
      </c>
      <c r="L44" s="183">
        <v>21</v>
      </c>
      <c r="M44" s="183">
        <f>G44*(1+L44/100)</f>
        <v>0</v>
      </c>
      <c r="N44" s="181">
        <v>7.0000000000000001E-3</v>
      </c>
      <c r="O44" s="181">
        <f>ROUND(E44*N44,2)</f>
        <v>0.21</v>
      </c>
      <c r="P44" s="181">
        <v>0</v>
      </c>
      <c r="Q44" s="181">
        <f>ROUND(E44*P44,2)</f>
        <v>0</v>
      </c>
      <c r="R44" s="184" t="s">
        <v>171</v>
      </c>
      <c r="S44" s="161">
        <v>0</v>
      </c>
      <c r="T44" s="161">
        <f>ROUND(E44*S44,2)</f>
        <v>0</v>
      </c>
      <c r="U44" s="161"/>
      <c r="V44" s="161" t="s">
        <v>308</v>
      </c>
      <c r="W44" s="161" t="s">
        <v>173</v>
      </c>
      <c r="X44" s="150"/>
      <c r="Y44" s="150"/>
      <c r="Z44" s="150"/>
      <c r="AA44" s="150"/>
      <c r="AB44" s="150"/>
      <c r="AC44" s="150"/>
      <c r="AD44" s="150"/>
      <c r="AE44" s="150" t="s">
        <v>309</v>
      </c>
      <c r="AF44" s="150"/>
      <c r="AG44" s="150"/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</row>
    <row r="45" spans="1:58" x14ac:dyDescent="0.2">
      <c r="A45" s="164" t="s">
        <v>166</v>
      </c>
      <c r="B45" s="165" t="s">
        <v>101</v>
      </c>
      <c r="C45" s="185" t="s">
        <v>102</v>
      </c>
      <c r="D45" s="166"/>
      <c r="E45" s="167"/>
      <c r="F45" s="168"/>
      <c r="G45" s="168">
        <f>SUMIF(AE46:AE46,"&lt;&gt;NOR",G46:G46)</f>
        <v>0</v>
      </c>
      <c r="H45" s="168"/>
      <c r="I45" s="168">
        <f>SUM(I46:I46)</f>
        <v>0</v>
      </c>
      <c r="J45" s="168"/>
      <c r="K45" s="168">
        <f>SUM(K46:K46)</f>
        <v>0</v>
      </c>
      <c r="L45" s="168"/>
      <c r="M45" s="168">
        <f>SUM(M46:M46)</f>
        <v>0</v>
      </c>
      <c r="N45" s="167"/>
      <c r="O45" s="167">
        <f>SUM(O46:O46)</f>
        <v>43.42</v>
      </c>
      <c r="P45" s="167"/>
      <c r="Q45" s="167">
        <f>SUM(Q46:Q46)</f>
        <v>0</v>
      </c>
      <c r="R45" s="169"/>
      <c r="S45" s="163"/>
      <c r="T45" s="163">
        <f>SUM(T46:T46)</f>
        <v>3.64</v>
      </c>
      <c r="U45" s="163"/>
      <c r="V45" s="163"/>
      <c r="W45" s="163"/>
      <c r="AE45" t="s">
        <v>167</v>
      </c>
    </row>
    <row r="46" spans="1:58" ht="22.5" outlineLevel="1" x14ac:dyDescent="0.2">
      <c r="A46" s="171">
        <v>34</v>
      </c>
      <c r="B46" s="172" t="s">
        <v>317</v>
      </c>
      <c r="C46" s="187" t="s">
        <v>318</v>
      </c>
      <c r="D46" s="173" t="s">
        <v>188</v>
      </c>
      <c r="E46" s="174">
        <v>19.7</v>
      </c>
      <c r="F46" s="175"/>
      <c r="G46" s="176">
        <f>ROUND(E46*F46,2)</f>
        <v>0</v>
      </c>
      <c r="H46" s="175"/>
      <c r="I46" s="176">
        <f>ROUND(E46*H46,2)</f>
        <v>0</v>
      </c>
      <c r="J46" s="175"/>
      <c r="K46" s="176">
        <f>ROUND(E46*J46,2)</f>
        <v>0</v>
      </c>
      <c r="L46" s="176">
        <v>21</v>
      </c>
      <c r="M46" s="176">
        <f>G46*(1+L46/100)</f>
        <v>0</v>
      </c>
      <c r="N46" s="174">
        <v>2.2040000000000002</v>
      </c>
      <c r="O46" s="174">
        <f>ROUND(E46*N46,2)</f>
        <v>43.42</v>
      </c>
      <c r="P46" s="174">
        <v>0</v>
      </c>
      <c r="Q46" s="174">
        <f>ROUND(E46*P46,2)</f>
        <v>0</v>
      </c>
      <c r="R46" s="177" t="s">
        <v>189</v>
      </c>
      <c r="S46" s="161">
        <v>0.185</v>
      </c>
      <c r="T46" s="161">
        <f>ROUND(E46*S46,2)</f>
        <v>3.64</v>
      </c>
      <c r="U46" s="161"/>
      <c r="V46" s="161" t="s">
        <v>172</v>
      </c>
      <c r="W46" s="161" t="s">
        <v>173</v>
      </c>
      <c r="X46" s="150"/>
      <c r="Y46" s="150"/>
      <c r="Z46" s="150"/>
      <c r="AA46" s="150"/>
      <c r="AB46" s="150"/>
      <c r="AC46" s="150"/>
      <c r="AD46" s="150"/>
      <c r="AE46" s="150" t="s">
        <v>192</v>
      </c>
      <c r="AF46" s="150"/>
      <c r="AG46" s="150"/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</row>
    <row r="47" spans="1:58" x14ac:dyDescent="0.2">
      <c r="A47" s="164" t="s">
        <v>166</v>
      </c>
      <c r="B47" s="165" t="s">
        <v>103</v>
      </c>
      <c r="C47" s="185" t="s">
        <v>105</v>
      </c>
      <c r="D47" s="166"/>
      <c r="E47" s="167"/>
      <c r="F47" s="168"/>
      <c r="G47" s="168">
        <f>SUMIF(AE48:AE69,"&lt;&gt;NOR",G48:G69)</f>
        <v>0</v>
      </c>
      <c r="H47" s="168"/>
      <c r="I47" s="168">
        <f>SUM(I48:I69)</f>
        <v>0</v>
      </c>
      <c r="J47" s="168"/>
      <c r="K47" s="168">
        <f>SUM(K48:K69)</f>
        <v>0</v>
      </c>
      <c r="L47" s="168"/>
      <c r="M47" s="168">
        <f>SUM(M48:M69)</f>
        <v>0</v>
      </c>
      <c r="N47" s="167"/>
      <c r="O47" s="167">
        <f>SUM(O48:O69)</f>
        <v>51.53</v>
      </c>
      <c r="P47" s="167"/>
      <c r="Q47" s="167">
        <f>SUM(Q48:Q69)</f>
        <v>0</v>
      </c>
      <c r="R47" s="169"/>
      <c r="S47" s="163"/>
      <c r="T47" s="163">
        <f>SUM(T48:T69)</f>
        <v>0</v>
      </c>
      <c r="U47" s="163"/>
      <c r="V47" s="163"/>
      <c r="W47" s="163"/>
      <c r="AE47" t="s">
        <v>167</v>
      </c>
    </row>
    <row r="48" spans="1:58" ht="22.5" outlineLevel="1" x14ac:dyDescent="0.2">
      <c r="A48" s="171">
        <v>35</v>
      </c>
      <c r="B48" s="172" t="s">
        <v>319</v>
      </c>
      <c r="C48" s="187" t="s">
        <v>320</v>
      </c>
      <c r="D48" s="173" t="s">
        <v>204</v>
      </c>
      <c r="E48" s="174">
        <v>36.030999999999999</v>
      </c>
      <c r="F48" s="175"/>
      <c r="G48" s="176">
        <f t="shared" ref="G48:G69" si="21">ROUND(E48*F48,2)</f>
        <v>0</v>
      </c>
      <c r="H48" s="175"/>
      <c r="I48" s="176">
        <f t="shared" ref="I48:I69" si="22">ROUND(E48*H48,2)</f>
        <v>0</v>
      </c>
      <c r="J48" s="175"/>
      <c r="K48" s="176">
        <f t="shared" ref="K48:K69" si="23">ROUND(E48*J48,2)</f>
        <v>0</v>
      </c>
      <c r="L48" s="176">
        <v>21</v>
      </c>
      <c r="M48" s="176">
        <f t="shared" ref="M48:M69" si="24">G48*(1+L48/100)</f>
        <v>0</v>
      </c>
      <c r="N48" s="174">
        <v>2.7300000000000001E-2</v>
      </c>
      <c r="O48" s="174">
        <f t="shared" ref="O48:O69" si="25">ROUND(E48*N48,2)</f>
        <v>0.98</v>
      </c>
      <c r="P48" s="174">
        <v>0</v>
      </c>
      <c r="Q48" s="174">
        <f t="shared" ref="Q48:Q69" si="26">ROUND(E48*P48,2)</f>
        <v>0</v>
      </c>
      <c r="R48" s="177" t="s">
        <v>292</v>
      </c>
      <c r="S48" s="161">
        <v>0</v>
      </c>
      <c r="T48" s="161">
        <f t="shared" ref="T48:T69" si="27">ROUND(E48*S48,2)</f>
        <v>0</v>
      </c>
      <c r="U48" s="161"/>
      <c r="V48" s="161" t="s">
        <v>172</v>
      </c>
      <c r="W48" s="161" t="s">
        <v>173</v>
      </c>
      <c r="X48" s="150"/>
      <c r="Y48" s="150"/>
      <c r="Z48" s="150"/>
      <c r="AA48" s="150"/>
      <c r="AB48" s="150"/>
      <c r="AC48" s="150"/>
      <c r="AD48" s="150"/>
      <c r="AE48" s="150" t="s">
        <v>174</v>
      </c>
      <c r="AF48" s="150"/>
      <c r="AG48" s="150"/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</row>
    <row r="49" spans="1:58" ht="22.5" outlineLevel="1" x14ac:dyDescent="0.2">
      <c r="A49" s="171">
        <v>36</v>
      </c>
      <c r="B49" s="172" t="s">
        <v>321</v>
      </c>
      <c r="C49" s="187" t="s">
        <v>322</v>
      </c>
      <c r="D49" s="173" t="s">
        <v>204</v>
      </c>
      <c r="E49" s="174">
        <v>10.872</v>
      </c>
      <c r="F49" s="175"/>
      <c r="G49" s="176">
        <f t="shared" si="21"/>
        <v>0</v>
      </c>
      <c r="H49" s="175"/>
      <c r="I49" s="176">
        <f t="shared" si="22"/>
        <v>0</v>
      </c>
      <c r="J49" s="175"/>
      <c r="K49" s="176">
        <f t="shared" si="23"/>
        <v>0</v>
      </c>
      <c r="L49" s="176">
        <v>21</v>
      </c>
      <c r="M49" s="176">
        <f t="shared" si="24"/>
        <v>0</v>
      </c>
      <c r="N49" s="174">
        <v>1.8000000000000001E-4</v>
      </c>
      <c r="O49" s="174">
        <f t="shared" si="25"/>
        <v>0</v>
      </c>
      <c r="P49" s="174">
        <v>0</v>
      </c>
      <c r="Q49" s="174">
        <f t="shared" si="26"/>
        <v>0</v>
      </c>
      <c r="R49" s="177" t="s">
        <v>292</v>
      </c>
      <c r="S49" s="161">
        <v>0</v>
      </c>
      <c r="T49" s="161">
        <f t="shared" si="27"/>
        <v>0</v>
      </c>
      <c r="U49" s="161"/>
      <c r="V49" s="161" t="s">
        <v>172</v>
      </c>
      <c r="W49" s="161" t="s">
        <v>173</v>
      </c>
      <c r="X49" s="150"/>
      <c r="Y49" s="150"/>
      <c r="Z49" s="150"/>
      <c r="AA49" s="150"/>
      <c r="AB49" s="150"/>
      <c r="AC49" s="150"/>
      <c r="AD49" s="150"/>
      <c r="AE49" s="150" t="s">
        <v>174</v>
      </c>
      <c r="AF49" s="150"/>
      <c r="AG49" s="150"/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</row>
    <row r="50" spans="1:58" ht="45" outlineLevel="1" x14ac:dyDescent="0.2">
      <c r="A50" s="171">
        <v>37</v>
      </c>
      <c r="B50" s="172" t="s">
        <v>323</v>
      </c>
      <c r="C50" s="187" t="s">
        <v>585</v>
      </c>
      <c r="D50" s="173" t="s">
        <v>204</v>
      </c>
      <c r="E50" s="174">
        <v>39.792000000000002</v>
      </c>
      <c r="F50" s="175"/>
      <c r="G50" s="176">
        <f t="shared" si="21"/>
        <v>0</v>
      </c>
      <c r="H50" s="175"/>
      <c r="I50" s="176">
        <f t="shared" si="22"/>
        <v>0</v>
      </c>
      <c r="J50" s="175"/>
      <c r="K50" s="176">
        <f t="shared" si="23"/>
        <v>0</v>
      </c>
      <c r="L50" s="176">
        <v>21</v>
      </c>
      <c r="M50" s="176">
        <f t="shared" si="24"/>
        <v>0</v>
      </c>
      <c r="N50" s="174">
        <v>8.3499999999999998E-3</v>
      </c>
      <c r="O50" s="174">
        <f t="shared" si="25"/>
        <v>0.33</v>
      </c>
      <c r="P50" s="174">
        <v>0</v>
      </c>
      <c r="Q50" s="174">
        <f t="shared" si="26"/>
        <v>0</v>
      </c>
      <c r="R50" s="177" t="s">
        <v>292</v>
      </c>
      <c r="S50" s="161">
        <v>0</v>
      </c>
      <c r="T50" s="161">
        <f t="shared" si="27"/>
        <v>0</v>
      </c>
      <c r="U50" s="161"/>
      <c r="V50" s="161" t="s">
        <v>172</v>
      </c>
      <c r="W50" s="161" t="s">
        <v>173</v>
      </c>
      <c r="X50" s="150"/>
      <c r="Y50" s="150"/>
      <c r="Z50" s="150"/>
      <c r="AA50" s="150"/>
      <c r="AB50" s="150"/>
      <c r="AC50" s="150"/>
      <c r="AD50" s="150"/>
      <c r="AE50" s="150" t="s">
        <v>174</v>
      </c>
      <c r="AF50" s="150"/>
      <c r="AG50" s="150"/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</row>
    <row r="51" spans="1:58" outlineLevel="1" x14ac:dyDescent="0.2">
      <c r="A51" s="178">
        <v>38</v>
      </c>
      <c r="B51" s="179" t="s">
        <v>324</v>
      </c>
      <c r="C51" s="186" t="s">
        <v>325</v>
      </c>
      <c r="D51" s="180" t="s">
        <v>204</v>
      </c>
      <c r="E51" s="181">
        <v>43.7712</v>
      </c>
      <c r="F51" s="182"/>
      <c r="G51" s="183">
        <f t="shared" si="21"/>
        <v>0</v>
      </c>
      <c r="H51" s="182"/>
      <c r="I51" s="183">
        <f t="shared" si="22"/>
        <v>0</v>
      </c>
      <c r="J51" s="182"/>
      <c r="K51" s="183">
        <f t="shared" si="23"/>
        <v>0</v>
      </c>
      <c r="L51" s="183">
        <v>21</v>
      </c>
      <c r="M51" s="183">
        <f t="shared" si="24"/>
        <v>0</v>
      </c>
      <c r="N51" s="181">
        <v>2.3999999999999998E-3</v>
      </c>
      <c r="O51" s="181">
        <f t="shared" si="25"/>
        <v>0.11</v>
      </c>
      <c r="P51" s="181">
        <v>0</v>
      </c>
      <c r="Q51" s="181">
        <f t="shared" si="26"/>
        <v>0</v>
      </c>
      <c r="R51" s="184" t="s">
        <v>292</v>
      </c>
      <c r="S51" s="161">
        <v>0</v>
      </c>
      <c r="T51" s="161">
        <f t="shared" si="27"/>
        <v>0</v>
      </c>
      <c r="U51" s="161"/>
      <c r="V51" s="161" t="s">
        <v>308</v>
      </c>
      <c r="W51" s="161" t="s">
        <v>173</v>
      </c>
      <c r="X51" s="150"/>
      <c r="Y51" s="150"/>
      <c r="Z51" s="150"/>
      <c r="AA51" s="150"/>
      <c r="AB51" s="150"/>
      <c r="AC51" s="150"/>
      <c r="AD51" s="150"/>
      <c r="AE51" s="150" t="s">
        <v>309</v>
      </c>
      <c r="AF51" s="150"/>
      <c r="AG51" s="150"/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</row>
    <row r="52" spans="1:58" ht="45" outlineLevel="1" x14ac:dyDescent="0.2">
      <c r="A52" s="171">
        <v>39</v>
      </c>
      <c r="B52" s="172" t="s">
        <v>326</v>
      </c>
      <c r="C52" s="187" t="s">
        <v>586</v>
      </c>
      <c r="D52" s="173" t="s">
        <v>204</v>
      </c>
      <c r="E52" s="174">
        <v>11.9376</v>
      </c>
      <c r="F52" s="175"/>
      <c r="G52" s="176">
        <f t="shared" si="21"/>
        <v>0</v>
      </c>
      <c r="H52" s="175"/>
      <c r="I52" s="176">
        <f t="shared" si="22"/>
        <v>0</v>
      </c>
      <c r="J52" s="175"/>
      <c r="K52" s="176">
        <f t="shared" si="23"/>
        <v>0</v>
      </c>
      <c r="L52" s="176">
        <v>21</v>
      </c>
      <c r="M52" s="176">
        <f t="shared" si="24"/>
        <v>0</v>
      </c>
      <c r="N52" s="174">
        <v>6.1399999999999996E-3</v>
      </c>
      <c r="O52" s="174">
        <f t="shared" si="25"/>
        <v>7.0000000000000007E-2</v>
      </c>
      <c r="P52" s="174">
        <v>0</v>
      </c>
      <c r="Q52" s="174">
        <f t="shared" si="26"/>
        <v>0</v>
      </c>
      <c r="R52" s="177" t="s">
        <v>292</v>
      </c>
      <c r="S52" s="161">
        <v>0</v>
      </c>
      <c r="T52" s="161">
        <f t="shared" si="27"/>
        <v>0</v>
      </c>
      <c r="U52" s="161"/>
      <c r="V52" s="161" t="s">
        <v>172</v>
      </c>
      <c r="W52" s="161" t="s">
        <v>173</v>
      </c>
      <c r="X52" s="150"/>
      <c r="Y52" s="150"/>
      <c r="Z52" s="150"/>
      <c r="AA52" s="150"/>
      <c r="AB52" s="150"/>
      <c r="AC52" s="150"/>
      <c r="AD52" s="150"/>
      <c r="AE52" s="150" t="s">
        <v>174</v>
      </c>
      <c r="AF52" s="150"/>
      <c r="AG52" s="150"/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</row>
    <row r="53" spans="1:58" outlineLevel="1" x14ac:dyDescent="0.2">
      <c r="A53" s="178">
        <v>40</v>
      </c>
      <c r="B53" s="179" t="s">
        <v>327</v>
      </c>
      <c r="C53" s="186" t="s">
        <v>328</v>
      </c>
      <c r="D53" s="180" t="s">
        <v>204</v>
      </c>
      <c r="E53" s="181">
        <v>13.131399999999999</v>
      </c>
      <c r="F53" s="182"/>
      <c r="G53" s="183">
        <f t="shared" si="21"/>
        <v>0</v>
      </c>
      <c r="H53" s="182"/>
      <c r="I53" s="183">
        <f t="shared" si="22"/>
        <v>0</v>
      </c>
      <c r="J53" s="182"/>
      <c r="K53" s="183">
        <f t="shared" si="23"/>
        <v>0</v>
      </c>
      <c r="L53" s="183">
        <v>21</v>
      </c>
      <c r="M53" s="183">
        <f t="shared" si="24"/>
        <v>0</v>
      </c>
      <c r="N53" s="181">
        <v>3.0000000000000001E-3</v>
      </c>
      <c r="O53" s="181">
        <f t="shared" si="25"/>
        <v>0.04</v>
      </c>
      <c r="P53" s="181">
        <v>0</v>
      </c>
      <c r="Q53" s="181">
        <f t="shared" si="26"/>
        <v>0</v>
      </c>
      <c r="R53" s="184" t="s">
        <v>292</v>
      </c>
      <c r="S53" s="161">
        <v>0</v>
      </c>
      <c r="T53" s="161">
        <f t="shared" si="27"/>
        <v>0</v>
      </c>
      <c r="U53" s="161"/>
      <c r="V53" s="161" t="s">
        <v>308</v>
      </c>
      <c r="W53" s="161" t="s">
        <v>173</v>
      </c>
      <c r="X53" s="150"/>
      <c r="Y53" s="150"/>
      <c r="Z53" s="150"/>
      <c r="AA53" s="150"/>
      <c r="AB53" s="150"/>
      <c r="AC53" s="150"/>
      <c r="AD53" s="150"/>
      <c r="AE53" s="150" t="s">
        <v>309</v>
      </c>
      <c r="AF53" s="150"/>
      <c r="AG53" s="150"/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</row>
    <row r="54" spans="1:58" ht="33.75" outlineLevel="1" x14ac:dyDescent="0.2">
      <c r="A54" s="171">
        <v>41</v>
      </c>
      <c r="B54" s="172" t="s">
        <v>329</v>
      </c>
      <c r="C54" s="187" t="s">
        <v>330</v>
      </c>
      <c r="D54" s="173" t="s">
        <v>204</v>
      </c>
      <c r="E54" s="174">
        <v>37.256</v>
      </c>
      <c r="F54" s="175"/>
      <c r="G54" s="176">
        <f t="shared" si="21"/>
        <v>0</v>
      </c>
      <c r="H54" s="175"/>
      <c r="I54" s="176">
        <f t="shared" si="22"/>
        <v>0</v>
      </c>
      <c r="J54" s="175"/>
      <c r="K54" s="176">
        <f t="shared" si="23"/>
        <v>0</v>
      </c>
      <c r="L54" s="176">
        <v>21</v>
      </c>
      <c r="M54" s="176">
        <f t="shared" si="24"/>
        <v>0</v>
      </c>
      <c r="N54" s="174">
        <v>8.0000000000000007E-5</v>
      </c>
      <c r="O54" s="174">
        <f t="shared" si="25"/>
        <v>0</v>
      </c>
      <c r="P54" s="174">
        <v>0</v>
      </c>
      <c r="Q54" s="174">
        <f t="shared" si="26"/>
        <v>0</v>
      </c>
      <c r="R54" s="177" t="s">
        <v>292</v>
      </c>
      <c r="S54" s="161">
        <v>0</v>
      </c>
      <c r="T54" s="161">
        <f t="shared" si="27"/>
        <v>0</v>
      </c>
      <c r="U54" s="161"/>
      <c r="V54" s="161" t="s">
        <v>172</v>
      </c>
      <c r="W54" s="161" t="s">
        <v>173</v>
      </c>
      <c r="X54" s="150"/>
      <c r="Y54" s="150"/>
      <c r="Z54" s="150"/>
      <c r="AA54" s="150"/>
      <c r="AB54" s="150"/>
      <c r="AC54" s="150"/>
      <c r="AD54" s="150"/>
      <c r="AE54" s="150" t="s">
        <v>174</v>
      </c>
      <c r="AF54" s="150"/>
      <c r="AG54" s="150"/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</row>
    <row r="55" spans="1:58" ht="22.5" outlineLevel="1" x14ac:dyDescent="0.2">
      <c r="A55" s="171">
        <v>42</v>
      </c>
      <c r="B55" s="172" t="s">
        <v>331</v>
      </c>
      <c r="C55" s="187" t="s">
        <v>332</v>
      </c>
      <c r="D55" s="173" t="s">
        <v>216</v>
      </c>
      <c r="E55" s="174">
        <v>2.88</v>
      </c>
      <c r="F55" s="175"/>
      <c r="G55" s="176">
        <f t="shared" si="21"/>
        <v>0</v>
      </c>
      <c r="H55" s="175"/>
      <c r="I55" s="176">
        <f t="shared" si="22"/>
        <v>0</v>
      </c>
      <c r="J55" s="175"/>
      <c r="K55" s="176">
        <f t="shared" si="23"/>
        <v>0</v>
      </c>
      <c r="L55" s="176">
        <v>21</v>
      </c>
      <c r="M55" s="176">
        <f t="shared" si="24"/>
        <v>0</v>
      </c>
      <c r="N55" s="174">
        <v>0</v>
      </c>
      <c r="O55" s="174">
        <f t="shared" si="25"/>
        <v>0</v>
      </c>
      <c r="P55" s="174">
        <v>0</v>
      </c>
      <c r="Q55" s="174">
        <f t="shared" si="26"/>
        <v>0</v>
      </c>
      <c r="R55" s="177" t="s">
        <v>292</v>
      </c>
      <c r="S55" s="161">
        <v>0</v>
      </c>
      <c r="T55" s="161">
        <f t="shared" si="27"/>
        <v>0</v>
      </c>
      <c r="U55" s="161"/>
      <c r="V55" s="161" t="s">
        <v>172</v>
      </c>
      <c r="W55" s="161" t="s">
        <v>173</v>
      </c>
      <c r="X55" s="150"/>
      <c r="Y55" s="150"/>
      <c r="Z55" s="150"/>
      <c r="AA55" s="150"/>
      <c r="AB55" s="150"/>
      <c r="AC55" s="150"/>
      <c r="AD55" s="150"/>
      <c r="AE55" s="150" t="s">
        <v>174</v>
      </c>
      <c r="AF55" s="150"/>
      <c r="AG55" s="150"/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</row>
    <row r="56" spans="1:58" outlineLevel="1" x14ac:dyDescent="0.2">
      <c r="A56" s="178">
        <v>43</v>
      </c>
      <c r="B56" s="179" t="s">
        <v>333</v>
      </c>
      <c r="C56" s="186" t="s">
        <v>334</v>
      </c>
      <c r="D56" s="180" t="s">
        <v>216</v>
      </c>
      <c r="E56" s="181">
        <v>3.024</v>
      </c>
      <c r="F56" s="182"/>
      <c r="G56" s="183">
        <f t="shared" si="21"/>
        <v>0</v>
      </c>
      <c r="H56" s="182"/>
      <c r="I56" s="183">
        <f t="shared" si="22"/>
        <v>0</v>
      </c>
      <c r="J56" s="182"/>
      <c r="K56" s="183">
        <f t="shared" si="23"/>
        <v>0</v>
      </c>
      <c r="L56" s="183">
        <v>21</v>
      </c>
      <c r="M56" s="183">
        <f t="shared" si="24"/>
        <v>0</v>
      </c>
      <c r="N56" s="181">
        <v>3.0000000000000001E-5</v>
      </c>
      <c r="O56" s="181">
        <f t="shared" si="25"/>
        <v>0</v>
      </c>
      <c r="P56" s="181">
        <v>0</v>
      </c>
      <c r="Q56" s="181">
        <f t="shared" si="26"/>
        <v>0</v>
      </c>
      <c r="R56" s="184" t="s">
        <v>335</v>
      </c>
      <c r="S56" s="161">
        <v>0</v>
      </c>
      <c r="T56" s="161">
        <f t="shared" si="27"/>
        <v>0</v>
      </c>
      <c r="U56" s="161"/>
      <c r="V56" s="161" t="s">
        <v>308</v>
      </c>
      <c r="W56" s="161" t="s">
        <v>173</v>
      </c>
      <c r="X56" s="150"/>
      <c r="Y56" s="150"/>
      <c r="Z56" s="150"/>
      <c r="AA56" s="150"/>
      <c r="AB56" s="150"/>
      <c r="AC56" s="150"/>
      <c r="AD56" s="150"/>
      <c r="AE56" s="150" t="s">
        <v>309</v>
      </c>
      <c r="AF56" s="150"/>
      <c r="AG56" s="150"/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</row>
    <row r="57" spans="1:58" ht="22.5" outlineLevel="1" x14ac:dyDescent="0.2">
      <c r="A57" s="171">
        <v>44</v>
      </c>
      <c r="B57" s="172" t="s">
        <v>336</v>
      </c>
      <c r="C57" s="187" t="s">
        <v>337</v>
      </c>
      <c r="D57" s="173" t="s">
        <v>204</v>
      </c>
      <c r="E57" s="174">
        <v>10.872</v>
      </c>
      <c r="F57" s="175"/>
      <c r="G57" s="176">
        <f t="shared" si="21"/>
        <v>0</v>
      </c>
      <c r="H57" s="175"/>
      <c r="I57" s="176">
        <f t="shared" si="22"/>
        <v>0</v>
      </c>
      <c r="J57" s="175"/>
      <c r="K57" s="176">
        <f t="shared" si="23"/>
        <v>0</v>
      </c>
      <c r="L57" s="176">
        <v>21</v>
      </c>
      <c r="M57" s="176">
        <f t="shared" si="24"/>
        <v>0</v>
      </c>
      <c r="N57" s="174">
        <v>5.7000000000000002E-3</v>
      </c>
      <c r="O57" s="174">
        <f t="shared" si="25"/>
        <v>0.06</v>
      </c>
      <c r="P57" s="174">
        <v>0</v>
      </c>
      <c r="Q57" s="174">
        <f t="shared" si="26"/>
        <v>0</v>
      </c>
      <c r="R57" s="177" t="s">
        <v>292</v>
      </c>
      <c r="S57" s="161">
        <v>0</v>
      </c>
      <c r="T57" s="161">
        <f t="shared" si="27"/>
        <v>0</v>
      </c>
      <c r="U57" s="161"/>
      <c r="V57" s="161" t="s">
        <v>172</v>
      </c>
      <c r="W57" s="161" t="s">
        <v>173</v>
      </c>
      <c r="X57" s="150"/>
      <c r="Y57" s="150"/>
      <c r="Z57" s="150"/>
      <c r="AA57" s="150"/>
      <c r="AB57" s="150"/>
      <c r="AC57" s="150"/>
      <c r="AD57" s="150"/>
      <c r="AE57" s="150" t="s">
        <v>174</v>
      </c>
      <c r="AF57" s="150"/>
      <c r="AG57" s="150"/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</row>
    <row r="58" spans="1:58" ht="22.5" outlineLevel="1" x14ac:dyDescent="0.2">
      <c r="A58" s="171">
        <v>45</v>
      </c>
      <c r="B58" s="172" t="s">
        <v>338</v>
      </c>
      <c r="C58" s="187" t="s">
        <v>339</v>
      </c>
      <c r="D58" s="173" t="s">
        <v>188</v>
      </c>
      <c r="E58" s="174">
        <v>19.183199999999999</v>
      </c>
      <c r="F58" s="175"/>
      <c r="G58" s="176">
        <f t="shared" si="21"/>
        <v>0</v>
      </c>
      <c r="H58" s="175"/>
      <c r="I58" s="176">
        <f t="shared" si="22"/>
        <v>0</v>
      </c>
      <c r="J58" s="175"/>
      <c r="K58" s="176">
        <f t="shared" si="23"/>
        <v>0</v>
      </c>
      <c r="L58" s="176">
        <v>21</v>
      </c>
      <c r="M58" s="176">
        <f t="shared" si="24"/>
        <v>0</v>
      </c>
      <c r="N58" s="174">
        <v>2.5018699999999998</v>
      </c>
      <c r="O58" s="174">
        <f t="shared" si="25"/>
        <v>47.99</v>
      </c>
      <c r="P58" s="174">
        <v>0</v>
      </c>
      <c r="Q58" s="174">
        <f t="shared" si="26"/>
        <v>0</v>
      </c>
      <c r="R58" s="177" t="s">
        <v>292</v>
      </c>
      <c r="S58" s="161">
        <v>0</v>
      </c>
      <c r="T58" s="161">
        <f t="shared" si="27"/>
        <v>0</v>
      </c>
      <c r="U58" s="161"/>
      <c r="V58" s="161" t="s">
        <v>172</v>
      </c>
      <c r="W58" s="161" t="s">
        <v>173</v>
      </c>
      <c r="X58" s="150"/>
      <c r="Y58" s="150"/>
      <c r="Z58" s="150"/>
      <c r="AA58" s="150"/>
      <c r="AB58" s="150"/>
      <c r="AC58" s="150"/>
      <c r="AD58" s="150"/>
      <c r="AE58" s="150" t="s">
        <v>174</v>
      </c>
      <c r="AF58" s="150"/>
      <c r="AG58" s="150"/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</row>
    <row r="59" spans="1:58" ht="22.5" outlineLevel="1" x14ac:dyDescent="0.2">
      <c r="A59" s="171">
        <v>46</v>
      </c>
      <c r="B59" s="172" t="s">
        <v>340</v>
      </c>
      <c r="C59" s="187" t="s">
        <v>341</v>
      </c>
      <c r="D59" s="173" t="s">
        <v>188</v>
      </c>
      <c r="E59" s="174">
        <v>19.183199999999999</v>
      </c>
      <c r="F59" s="175"/>
      <c r="G59" s="176">
        <f t="shared" si="21"/>
        <v>0</v>
      </c>
      <c r="H59" s="175"/>
      <c r="I59" s="176">
        <f t="shared" si="22"/>
        <v>0</v>
      </c>
      <c r="J59" s="175"/>
      <c r="K59" s="176">
        <f t="shared" si="23"/>
        <v>0</v>
      </c>
      <c r="L59" s="176">
        <v>21</v>
      </c>
      <c r="M59" s="176">
        <f t="shared" si="24"/>
        <v>0</v>
      </c>
      <c r="N59" s="174">
        <v>0</v>
      </c>
      <c r="O59" s="174">
        <f t="shared" si="25"/>
        <v>0</v>
      </c>
      <c r="P59" s="174">
        <v>0</v>
      </c>
      <c r="Q59" s="174">
        <f t="shared" si="26"/>
        <v>0</v>
      </c>
      <c r="R59" s="177" t="s">
        <v>292</v>
      </c>
      <c r="S59" s="161">
        <v>0</v>
      </c>
      <c r="T59" s="161">
        <f t="shared" si="27"/>
        <v>0</v>
      </c>
      <c r="U59" s="161"/>
      <c r="V59" s="161" t="s">
        <v>172</v>
      </c>
      <c r="W59" s="161" t="s">
        <v>173</v>
      </c>
      <c r="X59" s="150"/>
      <c r="Y59" s="150"/>
      <c r="Z59" s="150"/>
      <c r="AA59" s="150"/>
      <c r="AB59" s="150"/>
      <c r="AC59" s="150"/>
      <c r="AD59" s="150"/>
      <c r="AE59" s="150" t="s">
        <v>174</v>
      </c>
      <c r="AF59" s="150"/>
      <c r="AG59" s="150"/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</row>
    <row r="60" spans="1:58" ht="22.5" outlineLevel="1" x14ac:dyDescent="0.2">
      <c r="A60" s="171">
        <v>47</v>
      </c>
      <c r="B60" s="172" t="s">
        <v>342</v>
      </c>
      <c r="C60" s="187" t="s">
        <v>343</v>
      </c>
      <c r="D60" s="173" t="s">
        <v>188</v>
      </c>
      <c r="E60" s="174">
        <v>19.183199999999999</v>
      </c>
      <c r="F60" s="175"/>
      <c r="G60" s="176">
        <f t="shared" si="21"/>
        <v>0</v>
      </c>
      <c r="H60" s="175"/>
      <c r="I60" s="176">
        <f t="shared" si="22"/>
        <v>0</v>
      </c>
      <c r="J60" s="175"/>
      <c r="K60" s="176">
        <f t="shared" si="23"/>
        <v>0</v>
      </c>
      <c r="L60" s="176">
        <v>21</v>
      </c>
      <c r="M60" s="176">
        <f t="shared" si="24"/>
        <v>0</v>
      </c>
      <c r="N60" s="174">
        <v>2.0199999999999999E-2</v>
      </c>
      <c r="O60" s="174">
        <f t="shared" si="25"/>
        <v>0.39</v>
      </c>
      <c r="P60" s="174">
        <v>0</v>
      </c>
      <c r="Q60" s="174">
        <f t="shared" si="26"/>
        <v>0</v>
      </c>
      <c r="R60" s="177" t="s">
        <v>292</v>
      </c>
      <c r="S60" s="161">
        <v>0</v>
      </c>
      <c r="T60" s="161">
        <f t="shared" si="27"/>
        <v>0</v>
      </c>
      <c r="U60" s="161"/>
      <c r="V60" s="161" t="s">
        <v>172</v>
      </c>
      <c r="W60" s="161" t="s">
        <v>173</v>
      </c>
      <c r="X60" s="150"/>
      <c r="Y60" s="150"/>
      <c r="Z60" s="150"/>
      <c r="AA60" s="150"/>
      <c r="AB60" s="150"/>
      <c r="AC60" s="150"/>
      <c r="AD60" s="150"/>
      <c r="AE60" s="150" t="s">
        <v>174</v>
      </c>
      <c r="AF60" s="150"/>
      <c r="AG60" s="150"/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</row>
    <row r="61" spans="1:58" outlineLevel="1" x14ac:dyDescent="0.2">
      <c r="A61" s="171">
        <v>48</v>
      </c>
      <c r="B61" s="172" t="s">
        <v>344</v>
      </c>
      <c r="C61" s="187" t="s">
        <v>345</v>
      </c>
      <c r="D61" s="173" t="s">
        <v>204</v>
      </c>
      <c r="E61" s="174">
        <v>4.2809999999999997</v>
      </c>
      <c r="F61" s="175"/>
      <c r="G61" s="176">
        <f t="shared" si="21"/>
        <v>0</v>
      </c>
      <c r="H61" s="175"/>
      <c r="I61" s="176">
        <f t="shared" si="22"/>
        <v>0</v>
      </c>
      <c r="J61" s="175"/>
      <c r="K61" s="176">
        <f t="shared" si="23"/>
        <v>0</v>
      </c>
      <c r="L61" s="176">
        <v>21</v>
      </c>
      <c r="M61" s="176">
        <f t="shared" si="24"/>
        <v>0</v>
      </c>
      <c r="N61" s="174">
        <v>1.6070000000000001E-2</v>
      </c>
      <c r="O61" s="174">
        <f t="shared" si="25"/>
        <v>7.0000000000000007E-2</v>
      </c>
      <c r="P61" s="174">
        <v>0</v>
      </c>
      <c r="Q61" s="174">
        <f t="shared" si="26"/>
        <v>0</v>
      </c>
      <c r="R61" s="177" t="s">
        <v>292</v>
      </c>
      <c r="S61" s="161">
        <v>0</v>
      </c>
      <c r="T61" s="161">
        <f t="shared" si="27"/>
        <v>0</v>
      </c>
      <c r="U61" s="161"/>
      <c r="V61" s="161" t="s">
        <v>172</v>
      </c>
      <c r="W61" s="161" t="s">
        <v>173</v>
      </c>
      <c r="X61" s="150"/>
      <c r="Y61" s="150"/>
      <c r="Z61" s="150"/>
      <c r="AA61" s="150"/>
      <c r="AB61" s="150"/>
      <c r="AC61" s="150"/>
      <c r="AD61" s="150"/>
      <c r="AE61" s="150" t="s">
        <v>174</v>
      </c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</row>
    <row r="62" spans="1:58" outlineLevel="1" x14ac:dyDescent="0.2">
      <c r="A62" s="171">
        <v>49</v>
      </c>
      <c r="B62" s="172" t="s">
        <v>346</v>
      </c>
      <c r="C62" s="187" t="s">
        <v>347</v>
      </c>
      <c r="D62" s="173" t="s">
        <v>204</v>
      </c>
      <c r="E62" s="174">
        <v>4.2809999999999997</v>
      </c>
      <c r="F62" s="175"/>
      <c r="G62" s="176">
        <f t="shared" si="21"/>
        <v>0</v>
      </c>
      <c r="H62" s="175"/>
      <c r="I62" s="176">
        <f t="shared" si="22"/>
        <v>0</v>
      </c>
      <c r="J62" s="175"/>
      <c r="K62" s="176">
        <f t="shared" si="23"/>
        <v>0</v>
      </c>
      <c r="L62" s="176">
        <v>21</v>
      </c>
      <c r="M62" s="176">
        <f t="shared" si="24"/>
        <v>0</v>
      </c>
      <c r="N62" s="174">
        <v>0</v>
      </c>
      <c r="O62" s="174">
        <f t="shared" si="25"/>
        <v>0</v>
      </c>
      <c r="P62" s="174">
        <v>0</v>
      </c>
      <c r="Q62" s="174">
        <f t="shared" si="26"/>
        <v>0</v>
      </c>
      <c r="R62" s="177" t="s">
        <v>292</v>
      </c>
      <c r="S62" s="161">
        <v>0</v>
      </c>
      <c r="T62" s="161">
        <f t="shared" si="27"/>
        <v>0</v>
      </c>
      <c r="U62" s="161"/>
      <c r="V62" s="161" t="s">
        <v>172</v>
      </c>
      <c r="W62" s="161" t="s">
        <v>173</v>
      </c>
      <c r="X62" s="150"/>
      <c r="Y62" s="150"/>
      <c r="Z62" s="150"/>
      <c r="AA62" s="150"/>
      <c r="AB62" s="150"/>
      <c r="AC62" s="150"/>
      <c r="AD62" s="150"/>
      <c r="AE62" s="150" t="s">
        <v>174</v>
      </c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</row>
    <row r="63" spans="1:58" outlineLevel="1" x14ac:dyDescent="0.2">
      <c r="A63" s="171">
        <v>50</v>
      </c>
      <c r="B63" s="172" t="s">
        <v>348</v>
      </c>
      <c r="C63" s="187" t="s">
        <v>587</v>
      </c>
      <c r="D63" s="173" t="s">
        <v>226</v>
      </c>
      <c r="E63" s="174">
        <v>0.3256</v>
      </c>
      <c r="F63" s="175"/>
      <c r="G63" s="176">
        <f t="shared" si="21"/>
        <v>0</v>
      </c>
      <c r="H63" s="175"/>
      <c r="I63" s="176">
        <f t="shared" si="22"/>
        <v>0</v>
      </c>
      <c r="J63" s="175"/>
      <c r="K63" s="176">
        <f t="shared" si="23"/>
        <v>0</v>
      </c>
      <c r="L63" s="176">
        <v>21</v>
      </c>
      <c r="M63" s="176">
        <f t="shared" si="24"/>
        <v>0</v>
      </c>
      <c r="N63" s="174">
        <v>1.0416099999999999</v>
      </c>
      <c r="O63" s="174">
        <f t="shared" si="25"/>
        <v>0.34</v>
      </c>
      <c r="P63" s="174">
        <v>0</v>
      </c>
      <c r="Q63" s="174">
        <f t="shared" si="26"/>
        <v>0</v>
      </c>
      <c r="R63" s="177" t="s">
        <v>292</v>
      </c>
      <c r="S63" s="161">
        <v>0</v>
      </c>
      <c r="T63" s="161">
        <f t="shared" si="27"/>
        <v>0</v>
      </c>
      <c r="U63" s="161"/>
      <c r="V63" s="161" t="s">
        <v>172</v>
      </c>
      <c r="W63" s="161" t="s">
        <v>173</v>
      </c>
      <c r="X63" s="150"/>
      <c r="Y63" s="150"/>
      <c r="Z63" s="150"/>
      <c r="AA63" s="150"/>
      <c r="AB63" s="150"/>
      <c r="AC63" s="150"/>
      <c r="AD63" s="150"/>
      <c r="AE63" s="150" t="s">
        <v>174</v>
      </c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</row>
    <row r="64" spans="1:58" outlineLevel="1" x14ac:dyDescent="0.2">
      <c r="A64" s="171">
        <v>51</v>
      </c>
      <c r="B64" s="172" t="s">
        <v>349</v>
      </c>
      <c r="C64" s="187" t="s">
        <v>588</v>
      </c>
      <c r="D64" s="173" t="s">
        <v>226</v>
      </c>
      <c r="E64" s="174">
        <v>0.44159999999999999</v>
      </c>
      <c r="F64" s="175"/>
      <c r="G64" s="176">
        <f t="shared" si="21"/>
        <v>0</v>
      </c>
      <c r="H64" s="175"/>
      <c r="I64" s="176">
        <f t="shared" si="22"/>
        <v>0</v>
      </c>
      <c r="J64" s="175"/>
      <c r="K64" s="176">
        <f t="shared" si="23"/>
        <v>0</v>
      </c>
      <c r="L64" s="176">
        <v>21</v>
      </c>
      <c r="M64" s="176">
        <f t="shared" si="24"/>
        <v>0</v>
      </c>
      <c r="N64" s="174">
        <v>1.06277</v>
      </c>
      <c r="O64" s="174">
        <f t="shared" si="25"/>
        <v>0.47</v>
      </c>
      <c r="P64" s="174">
        <v>0</v>
      </c>
      <c r="Q64" s="174">
        <f t="shared" si="26"/>
        <v>0</v>
      </c>
      <c r="R64" s="177" t="s">
        <v>292</v>
      </c>
      <c r="S64" s="161">
        <v>0</v>
      </c>
      <c r="T64" s="161">
        <f t="shared" si="27"/>
        <v>0</v>
      </c>
      <c r="U64" s="161"/>
      <c r="V64" s="161" t="s">
        <v>172</v>
      </c>
      <c r="W64" s="161" t="s">
        <v>173</v>
      </c>
      <c r="X64" s="150"/>
      <c r="Y64" s="150"/>
      <c r="Z64" s="150"/>
      <c r="AA64" s="150"/>
      <c r="AB64" s="150"/>
      <c r="AC64" s="150"/>
      <c r="AD64" s="150"/>
      <c r="AE64" s="150" t="s">
        <v>174</v>
      </c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</row>
    <row r="65" spans="1:58" outlineLevel="1" x14ac:dyDescent="0.2">
      <c r="A65" s="171">
        <v>52</v>
      </c>
      <c r="B65" s="172" t="s">
        <v>350</v>
      </c>
      <c r="C65" s="187" t="s">
        <v>351</v>
      </c>
      <c r="D65" s="173" t="s">
        <v>204</v>
      </c>
      <c r="E65" s="174">
        <v>55.110999999999997</v>
      </c>
      <c r="F65" s="175"/>
      <c r="G65" s="176">
        <f t="shared" si="21"/>
        <v>0</v>
      </c>
      <c r="H65" s="175"/>
      <c r="I65" s="176">
        <f t="shared" si="22"/>
        <v>0</v>
      </c>
      <c r="J65" s="175"/>
      <c r="K65" s="176">
        <f t="shared" si="23"/>
        <v>0</v>
      </c>
      <c r="L65" s="176">
        <v>21</v>
      </c>
      <c r="M65" s="176">
        <f t="shared" si="24"/>
        <v>0</v>
      </c>
      <c r="N65" s="174">
        <v>1.2999999999999999E-4</v>
      </c>
      <c r="O65" s="174">
        <f t="shared" si="25"/>
        <v>0.01</v>
      </c>
      <c r="P65" s="174">
        <v>0</v>
      </c>
      <c r="Q65" s="174">
        <f t="shared" si="26"/>
        <v>0</v>
      </c>
      <c r="R65" s="177" t="s">
        <v>292</v>
      </c>
      <c r="S65" s="161">
        <v>0</v>
      </c>
      <c r="T65" s="161">
        <f t="shared" si="27"/>
        <v>0</v>
      </c>
      <c r="U65" s="161"/>
      <c r="V65" s="161" t="s">
        <v>172</v>
      </c>
      <c r="W65" s="161" t="s">
        <v>173</v>
      </c>
      <c r="X65" s="150"/>
      <c r="Y65" s="150"/>
      <c r="Z65" s="150"/>
      <c r="AA65" s="150"/>
      <c r="AB65" s="150"/>
      <c r="AC65" s="150"/>
      <c r="AD65" s="150"/>
      <c r="AE65" s="150" t="s">
        <v>174</v>
      </c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</row>
    <row r="66" spans="1:58" ht="22.5" outlineLevel="1" x14ac:dyDescent="0.2">
      <c r="A66" s="171">
        <v>53</v>
      </c>
      <c r="B66" s="172" t="s">
        <v>352</v>
      </c>
      <c r="C66" s="187" t="s">
        <v>353</v>
      </c>
      <c r="D66" s="173" t="s">
        <v>204</v>
      </c>
      <c r="E66" s="174">
        <v>126.53400000000001</v>
      </c>
      <c r="F66" s="175"/>
      <c r="G66" s="176">
        <f t="shared" si="21"/>
        <v>0</v>
      </c>
      <c r="H66" s="175"/>
      <c r="I66" s="176">
        <f t="shared" si="22"/>
        <v>0</v>
      </c>
      <c r="J66" s="175"/>
      <c r="K66" s="176">
        <f t="shared" si="23"/>
        <v>0</v>
      </c>
      <c r="L66" s="176">
        <v>21</v>
      </c>
      <c r="M66" s="176">
        <f t="shared" si="24"/>
        <v>0</v>
      </c>
      <c r="N66" s="174">
        <v>5.2399999999999999E-3</v>
      </c>
      <c r="O66" s="174">
        <f t="shared" si="25"/>
        <v>0.66</v>
      </c>
      <c r="P66" s="174">
        <v>0</v>
      </c>
      <c r="Q66" s="174">
        <f t="shared" si="26"/>
        <v>0</v>
      </c>
      <c r="R66" s="177" t="s">
        <v>292</v>
      </c>
      <c r="S66" s="161">
        <v>0</v>
      </c>
      <c r="T66" s="161">
        <f t="shared" si="27"/>
        <v>0</v>
      </c>
      <c r="U66" s="161"/>
      <c r="V66" s="161" t="s">
        <v>172</v>
      </c>
      <c r="W66" s="161" t="s">
        <v>173</v>
      </c>
      <c r="X66" s="150"/>
      <c r="Y66" s="150"/>
      <c r="Z66" s="150"/>
      <c r="AA66" s="150"/>
      <c r="AB66" s="150"/>
      <c r="AC66" s="150"/>
      <c r="AD66" s="150"/>
      <c r="AE66" s="150" t="s">
        <v>174</v>
      </c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</row>
    <row r="67" spans="1:58" ht="22.5" outlineLevel="1" x14ac:dyDescent="0.2">
      <c r="A67" s="171">
        <v>54</v>
      </c>
      <c r="B67" s="172" t="s">
        <v>354</v>
      </c>
      <c r="C67" s="187" t="s">
        <v>355</v>
      </c>
      <c r="D67" s="173" t="s">
        <v>216</v>
      </c>
      <c r="E67" s="174">
        <v>56.24</v>
      </c>
      <c r="F67" s="175"/>
      <c r="G67" s="176">
        <f t="shared" si="21"/>
        <v>0</v>
      </c>
      <c r="H67" s="175"/>
      <c r="I67" s="176">
        <f t="shared" si="22"/>
        <v>0</v>
      </c>
      <c r="J67" s="175"/>
      <c r="K67" s="176">
        <f t="shared" si="23"/>
        <v>0</v>
      </c>
      <c r="L67" s="176">
        <v>21</v>
      </c>
      <c r="M67" s="176">
        <f t="shared" si="24"/>
        <v>0</v>
      </c>
      <c r="N67" s="174">
        <v>2.0000000000000002E-5</v>
      </c>
      <c r="O67" s="174">
        <f t="shared" si="25"/>
        <v>0</v>
      </c>
      <c r="P67" s="174">
        <v>0</v>
      </c>
      <c r="Q67" s="174">
        <f t="shared" si="26"/>
        <v>0</v>
      </c>
      <c r="R67" s="177" t="s">
        <v>292</v>
      </c>
      <c r="S67" s="161">
        <v>0</v>
      </c>
      <c r="T67" s="161">
        <f t="shared" si="27"/>
        <v>0</v>
      </c>
      <c r="U67" s="161"/>
      <c r="V67" s="161" t="s">
        <v>172</v>
      </c>
      <c r="W67" s="161" t="s">
        <v>173</v>
      </c>
      <c r="X67" s="150"/>
      <c r="Y67" s="150"/>
      <c r="Z67" s="150"/>
      <c r="AA67" s="150"/>
      <c r="AB67" s="150"/>
      <c r="AC67" s="150"/>
      <c r="AD67" s="150"/>
      <c r="AE67" s="150" t="s">
        <v>174</v>
      </c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</row>
    <row r="68" spans="1:58" ht="22.5" outlineLevel="1" x14ac:dyDescent="0.2">
      <c r="A68" s="171">
        <v>55</v>
      </c>
      <c r="B68" s="172" t="s">
        <v>356</v>
      </c>
      <c r="C68" s="187" t="s">
        <v>357</v>
      </c>
      <c r="D68" s="173" t="s">
        <v>216</v>
      </c>
      <c r="E68" s="174">
        <v>29.11</v>
      </c>
      <c r="F68" s="175"/>
      <c r="G68" s="176">
        <f t="shared" si="21"/>
        <v>0</v>
      </c>
      <c r="H68" s="175"/>
      <c r="I68" s="176">
        <f t="shared" si="22"/>
        <v>0</v>
      </c>
      <c r="J68" s="175"/>
      <c r="K68" s="176">
        <f t="shared" si="23"/>
        <v>0</v>
      </c>
      <c r="L68" s="176">
        <v>21</v>
      </c>
      <c r="M68" s="176">
        <f t="shared" si="24"/>
        <v>0</v>
      </c>
      <c r="N68" s="174">
        <v>1.0000000000000001E-5</v>
      </c>
      <c r="O68" s="174">
        <f t="shared" si="25"/>
        <v>0</v>
      </c>
      <c r="P68" s="174">
        <v>0</v>
      </c>
      <c r="Q68" s="174">
        <f t="shared" si="26"/>
        <v>0</v>
      </c>
      <c r="R68" s="177" t="s">
        <v>292</v>
      </c>
      <c r="S68" s="161">
        <v>0</v>
      </c>
      <c r="T68" s="161">
        <f t="shared" si="27"/>
        <v>0</v>
      </c>
      <c r="U68" s="161"/>
      <c r="V68" s="161" t="s">
        <v>172</v>
      </c>
      <c r="W68" s="161" t="s">
        <v>173</v>
      </c>
      <c r="X68" s="150"/>
      <c r="Y68" s="150"/>
      <c r="Z68" s="150"/>
      <c r="AA68" s="150"/>
      <c r="AB68" s="150"/>
      <c r="AC68" s="150"/>
      <c r="AD68" s="150"/>
      <c r="AE68" s="150" t="s">
        <v>174</v>
      </c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</row>
    <row r="69" spans="1:58" outlineLevel="1" x14ac:dyDescent="0.2">
      <c r="A69" s="171">
        <v>56</v>
      </c>
      <c r="B69" s="172" t="s">
        <v>358</v>
      </c>
      <c r="C69" s="187" t="s">
        <v>359</v>
      </c>
      <c r="D69" s="173" t="s">
        <v>216</v>
      </c>
      <c r="E69" s="174">
        <v>29.11</v>
      </c>
      <c r="F69" s="175"/>
      <c r="G69" s="176">
        <f t="shared" si="21"/>
        <v>0</v>
      </c>
      <c r="H69" s="175"/>
      <c r="I69" s="176">
        <f t="shared" si="22"/>
        <v>0</v>
      </c>
      <c r="J69" s="175"/>
      <c r="K69" s="176">
        <f t="shared" si="23"/>
        <v>0</v>
      </c>
      <c r="L69" s="176">
        <v>21</v>
      </c>
      <c r="M69" s="176">
        <f t="shared" si="24"/>
        <v>0</v>
      </c>
      <c r="N69" s="174">
        <v>2.1000000000000001E-4</v>
      </c>
      <c r="O69" s="174">
        <f t="shared" si="25"/>
        <v>0.01</v>
      </c>
      <c r="P69" s="174">
        <v>0</v>
      </c>
      <c r="Q69" s="174">
        <f t="shared" si="26"/>
        <v>0</v>
      </c>
      <c r="R69" s="177" t="s">
        <v>292</v>
      </c>
      <c r="S69" s="161">
        <v>0</v>
      </c>
      <c r="T69" s="161">
        <f t="shared" si="27"/>
        <v>0</v>
      </c>
      <c r="U69" s="161"/>
      <c r="V69" s="161" t="s">
        <v>172</v>
      </c>
      <c r="W69" s="161" t="s">
        <v>173</v>
      </c>
      <c r="X69" s="150"/>
      <c r="Y69" s="150"/>
      <c r="Z69" s="150"/>
      <c r="AA69" s="150"/>
      <c r="AB69" s="150"/>
      <c r="AC69" s="150"/>
      <c r="AD69" s="150"/>
      <c r="AE69" s="150" t="s">
        <v>174</v>
      </c>
      <c r="AF69" s="150"/>
      <c r="AG69" s="150"/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</row>
    <row r="70" spans="1:58" x14ac:dyDescent="0.2">
      <c r="A70" s="164" t="s">
        <v>166</v>
      </c>
      <c r="B70" s="165" t="s">
        <v>108</v>
      </c>
      <c r="C70" s="185" t="s">
        <v>109</v>
      </c>
      <c r="D70" s="166"/>
      <c r="E70" s="167"/>
      <c r="F70" s="168"/>
      <c r="G70" s="168">
        <f>SUMIF(AE71:AE74,"&lt;&gt;NOR",G71:G74)</f>
        <v>0</v>
      </c>
      <c r="H70" s="168"/>
      <c r="I70" s="168">
        <f>SUM(I71:I74)</f>
        <v>0</v>
      </c>
      <c r="J70" s="168"/>
      <c r="K70" s="168">
        <f>SUM(K71:K74)</f>
        <v>0</v>
      </c>
      <c r="L70" s="168"/>
      <c r="M70" s="168">
        <f>SUM(M71:M74)</f>
        <v>0</v>
      </c>
      <c r="N70" s="167"/>
      <c r="O70" s="167">
        <f>SUM(O71:O74)</f>
        <v>1.1399999999999999</v>
      </c>
      <c r="P70" s="167"/>
      <c r="Q70" s="167">
        <f>SUM(Q71:Q74)</f>
        <v>0</v>
      </c>
      <c r="R70" s="169"/>
      <c r="S70" s="163"/>
      <c r="T70" s="163">
        <f>SUM(T71:T74)</f>
        <v>0</v>
      </c>
      <c r="U70" s="163"/>
      <c r="V70" s="163"/>
      <c r="W70" s="163"/>
      <c r="AE70" t="s">
        <v>167</v>
      </c>
    </row>
    <row r="71" spans="1:58" ht="22.5" outlineLevel="1" x14ac:dyDescent="0.2">
      <c r="A71" s="171">
        <v>57</v>
      </c>
      <c r="B71" s="172" t="s">
        <v>360</v>
      </c>
      <c r="C71" s="187" t="s">
        <v>361</v>
      </c>
      <c r="D71" s="173" t="s">
        <v>216</v>
      </c>
      <c r="E71" s="174">
        <v>6.48</v>
      </c>
      <c r="F71" s="175"/>
      <c r="G71" s="176">
        <f>ROUND(E71*F71,2)</f>
        <v>0</v>
      </c>
      <c r="H71" s="175"/>
      <c r="I71" s="176">
        <f>ROUND(E71*H71,2)</f>
        <v>0</v>
      </c>
      <c r="J71" s="175"/>
      <c r="K71" s="176">
        <f>ROUND(E71*J71,2)</f>
        <v>0</v>
      </c>
      <c r="L71" s="176">
        <v>21</v>
      </c>
      <c r="M71" s="176">
        <f>G71*(1+L71/100)</f>
        <v>0</v>
      </c>
      <c r="N71" s="174">
        <v>1.7000000000000001E-4</v>
      </c>
      <c r="O71" s="174">
        <f>ROUND(E71*N71,2)</f>
        <v>0</v>
      </c>
      <c r="P71" s="174">
        <v>0</v>
      </c>
      <c r="Q71" s="174">
        <f>ROUND(E71*P71,2)</f>
        <v>0</v>
      </c>
      <c r="R71" s="177" t="s">
        <v>292</v>
      </c>
      <c r="S71" s="161">
        <v>0</v>
      </c>
      <c r="T71" s="161">
        <f>ROUND(E71*S71,2)</f>
        <v>0</v>
      </c>
      <c r="U71" s="161"/>
      <c r="V71" s="161" t="s">
        <v>172</v>
      </c>
      <c r="W71" s="161" t="s">
        <v>173</v>
      </c>
      <c r="X71" s="150"/>
      <c r="Y71" s="150"/>
      <c r="Z71" s="150"/>
      <c r="AA71" s="150"/>
      <c r="AB71" s="150"/>
      <c r="AC71" s="150"/>
      <c r="AD71" s="150"/>
      <c r="AE71" s="150" t="s">
        <v>174</v>
      </c>
      <c r="AF71" s="150"/>
      <c r="AG71" s="150"/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</row>
    <row r="72" spans="1:58" ht="22.5" outlineLevel="1" x14ac:dyDescent="0.2">
      <c r="A72" s="178">
        <v>58</v>
      </c>
      <c r="B72" s="179" t="s">
        <v>362</v>
      </c>
      <c r="C72" s="186" t="s">
        <v>363</v>
      </c>
      <c r="D72" s="180" t="s">
        <v>216</v>
      </c>
      <c r="E72" s="181">
        <v>9</v>
      </c>
      <c r="F72" s="182"/>
      <c r="G72" s="183">
        <f>ROUND(E72*F72,2)</f>
        <v>0</v>
      </c>
      <c r="H72" s="182"/>
      <c r="I72" s="183">
        <f>ROUND(E72*H72,2)</f>
        <v>0</v>
      </c>
      <c r="J72" s="182"/>
      <c r="K72" s="183">
        <f>ROUND(E72*J72,2)</f>
        <v>0</v>
      </c>
      <c r="L72" s="183">
        <v>21</v>
      </c>
      <c r="M72" s="183">
        <f>G72*(1+L72/100)</f>
        <v>0</v>
      </c>
      <c r="N72" s="181">
        <v>0.12712000000000001</v>
      </c>
      <c r="O72" s="181">
        <f>ROUND(E72*N72,2)</f>
        <v>1.1399999999999999</v>
      </c>
      <c r="P72" s="181">
        <v>0</v>
      </c>
      <c r="Q72" s="181">
        <f>ROUND(E72*P72,2)</f>
        <v>0</v>
      </c>
      <c r="R72" s="184" t="s">
        <v>171</v>
      </c>
      <c r="S72" s="161">
        <v>0</v>
      </c>
      <c r="T72" s="161">
        <f>ROUND(E72*S72,2)</f>
        <v>0</v>
      </c>
      <c r="U72" s="161"/>
      <c r="V72" s="161" t="s">
        <v>172</v>
      </c>
      <c r="W72" s="161" t="s">
        <v>173</v>
      </c>
      <c r="X72" s="150"/>
      <c r="Y72" s="150"/>
      <c r="Z72" s="150"/>
      <c r="AA72" s="150"/>
      <c r="AB72" s="150"/>
      <c r="AC72" s="150"/>
      <c r="AD72" s="150"/>
      <c r="AE72" s="150" t="s">
        <v>174</v>
      </c>
      <c r="AF72" s="150"/>
      <c r="AG72" s="150"/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</row>
    <row r="73" spans="1:58" ht="33.75" outlineLevel="1" x14ac:dyDescent="0.2">
      <c r="A73" s="171">
        <v>59</v>
      </c>
      <c r="B73" s="172" t="s">
        <v>364</v>
      </c>
      <c r="C73" s="187" t="s">
        <v>365</v>
      </c>
      <c r="D73" s="173" t="s">
        <v>204</v>
      </c>
      <c r="E73" s="174">
        <v>131.91999999999999</v>
      </c>
      <c r="F73" s="175"/>
      <c r="G73" s="176">
        <f>ROUND(E73*F73,2)</f>
        <v>0</v>
      </c>
      <c r="H73" s="175"/>
      <c r="I73" s="176">
        <f>ROUND(E73*H73,2)</f>
        <v>0</v>
      </c>
      <c r="J73" s="175"/>
      <c r="K73" s="176">
        <f>ROUND(E73*J73,2)</f>
        <v>0</v>
      </c>
      <c r="L73" s="176">
        <v>21</v>
      </c>
      <c r="M73" s="176">
        <f>G73*(1+L73/100)</f>
        <v>0</v>
      </c>
      <c r="N73" s="174">
        <v>3.0000000000000001E-5</v>
      </c>
      <c r="O73" s="174">
        <f>ROUND(E73*N73,2)</f>
        <v>0</v>
      </c>
      <c r="P73" s="174">
        <v>0</v>
      </c>
      <c r="Q73" s="174">
        <f>ROUND(E73*P73,2)</f>
        <v>0</v>
      </c>
      <c r="R73" s="177" t="s">
        <v>292</v>
      </c>
      <c r="S73" s="161">
        <v>0</v>
      </c>
      <c r="T73" s="161">
        <f>ROUND(E73*S73,2)</f>
        <v>0</v>
      </c>
      <c r="U73" s="161"/>
      <c r="V73" s="161" t="s">
        <v>172</v>
      </c>
      <c r="W73" s="161" t="s">
        <v>173</v>
      </c>
      <c r="X73" s="150"/>
      <c r="Y73" s="150"/>
      <c r="Z73" s="150"/>
      <c r="AA73" s="150"/>
      <c r="AB73" s="150"/>
      <c r="AC73" s="150"/>
      <c r="AD73" s="150"/>
      <c r="AE73" s="150" t="s">
        <v>174</v>
      </c>
      <c r="AF73" s="150"/>
      <c r="AG73" s="150"/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</row>
    <row r="74" spans="1:58" ht="22.5" outlineLevel="1" x14ac:dyDescent="0.2">
      <c r="A74" s="171">
        <v>60</v>
      </c>
      <c r="B74" s="172" t="s">
        <v>366</v>
      </c>
      <c r="C74" s="187" t="s">
        <v>367</v>
      </c>
      <c r="D74" s="173" t="s">
        <v>204</v>
      </c>
      <c r="E74" s="174">
        <v>2.3330000000000002</v>
      </c>
      <c r="F74" s="175"/>
      <c r="G74" s="176">
        <f>ROUND(E74*F74,2)</f>
        <v>0</v>
      </c>
      <c r="H74" s="175"/>
      <c r="I74" s="176">
        <f>ROUND(E74*H74,2)</f>
        <v>0</v>
      </c>
      <c r="J74" s="175"/>
      <c r="K74" s="176">
        <f>ROUND(E74*J74,2)</f>
        <v>0</v>
      </c>
      <c r="L74" s="176">
        <v>21</v>
      </c>
      <c r="M74" s="176">
        <f>G74*(1+L74/100)</f>
        <v>0</v>
      </c>
      <c r="N74" s="174">
        <v>1.4999999999999999E-4</v>
      </c>
      <c r="O74" s="174">
        <f>ROUND(E74*N74,2)</f>
        <v>0</v>
      </c>
      <c r="P74" s="174">
        <v>0</v>
      </c>
      <c r="Q74" s="174">
        <f>ROUND(E74*P74,2)</f>
        <v>0</v>
      </c>
      <c r="R74" s="177" t="s">
        <v>292</v>
      </c>
      <c r="S74" s="161">
        <v>0</v>
      </c>
      <c r="T74" s="161">
        <f>ROUND(E74*S74,2)</f>
        <v>0</v>
      </c>
      <c r="U74" s="161"/>
      <c r="V74" s="161" t="s">
        <v>172</v>
      </c>
      <c r="W74" s="161" t="s">
        <v>173</v>
      </c>
      <c r="X74" s="150"/>
      <c r="Y74" s="150"/>
      <c r="Z74" s="150"/>
      <c r="AA74" s="150"/>
      <c r="AB74" s="150"/>
      <c r="AC74" s="150"/>
      <c r="AD74" s="150"/>
      <c r="AE74" s="150" t="s">
        <v>174</v>
      </c>
      <c r="AF74" s="150"/>
      <c r="AG74" s="150"/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</row>
    <row r="75" spans="1:58" x14ac:dyDescent="0.2">
      <c r="A75" s="164" t="s">
        <v>166</v>
      </c>
      <c r="B75" s="165" t="s">
        <v>111</v>
      </c>
      <c r="C75" s="185" t="s">
        <v>112</v>
      </c>
      <c r="D75" s="166"/>
      <c r="E75" s="167"/>
      <c r="F75" s="168"/>
      <c r="G75" s="168">
        <f>SUMIF(AE76:AE76,"&lt;&gt;NOR",G76:G76)</f>
        <v>0</v>
      </c>
      <c r="H75" s="168"/>
      <c r="I75" s="168">
        <f>SUM(I76:I76)</f>
        <v>0</v>
      </c>
      <c r="J75" s="168"/>
      <c r="K75" s="168">
        <f>SUM(K76:K76)</f>
        <v>0</v>
      </c>
      <c r="L75" s="168"/>
      <c r="M75" s="168">
        <f>SUM(M76:M76)</f>
        <v>0</v>
      </c>
      <c r="N75" s="167"/>
      <c r="O75" s="167">
        <f>SUM(O76:O76)</f>
        <v>0</v>
      </c>
      <c r="P75" s="167"/>
      <c r="Q75" s="167">
        <f>SUM(Q76:Q76)</f>
        <v>0</v>
      </c>
      <c r="R75" s="169"/>
      <c r="S75" s="163"/>
      <c r="T75" s="163">
        <f>SUM(T76:T76)</f>
        <v>0</v>
      </c>
      <c r="U75" s="163"/>
      <c r="V75" s="163"/>
      <c r="W75" s="163"/>
      <c r="AE75" t="s">
        <v>167</v>
      </c>
    </row>
    <row r="76" spans="1:58" ht="22.5" outlineLevel="1" x14ac:dyDescent="0.2">
      <c r="A76" s="171">
        <v>61</v>
      </c>
      <c r="B76" s="172" t="s">
        <v>368</v>
      </c>
      <c r="C76" s="187" t="s">
        <v>369</v>
      </c>
      <c r="D76" s="173" t="s">
        <v>204</v>
      </c>
      <c r="E76" s="174">
        <v>31.605</v>
      </c>
      <c r="F76" s="175"/>
      <c r="G76" s="176">
        <f>ROUND(E76*F76,2)</f>
        <v>0</v>
      </c>
      <c r="H76" s="175"/>
      <c r="I76" s="176">
        <f>ROUND(E76*H76,2)</f>
        <v>0</v>
      </c>
      <c r="J76" s="175"/>
      <c r="K76" s="176">
        <f>ROUND(E76*J76,2)</f>
        <v>0</v>
      </c>
      <c r="L76" s="176">
        <v>21</v>
      </c>
      <c r="M76" s="176">
        <f>G76*(1+L76/100)</f>
        <v>0</v>
      </c>
      <c r="N76" s="174">
        <v>0</v>
      </c>
      <c r="O76" s="174">
        <f>ROUND(E76*N76,2)</f>
        <v>0</v>
      </c>
      <c r="P76" s="174">
        <v>0</v>
      </c>
      <c r="Q76" s="174">
        <f>ROUND(E76*P76,2)</f>
        <v>0</v>
      </c>
      <c r="R76" s="177" t="s">
        <v>292</v>
      </c>
      <c r="S76" s="161">
        <v>0</v>
      </c>
      <c r="T76" s="161">
        <f>ROUND(E76*S76,2)</f>
        <v>0</v>
      </c>
      <c r="U76" s="161"/>
      <c r="V76" s="161" t="s">
        <v>172</v>
      </c>
      <c r="W76" s="161" t="s">
        <v>173</v>
      </c>
      <c r="X76" s="150"/>
      <c r="Y76" s="150"/>
      <c r="Z76" s="150"/>
      <c r="AA76" s="150"/>
      <c r="AB76" s="150"/>
      <c r="AC76" s="150"/>
      <c r="AD76" s="150"/>
      <c r="AE76" s="150" t="s">
        <v>174</v>
      </c>
      <c r="AF76" s="150"/>
      <c r="AG76" s="150"/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</row>
    <row r="77" spans="1:58" x14ac:dyDescent="0.2">
      <c r="A77" s="164" t="s">
        <v>166</v>
      </c>
      <c r="B77" s="165" t="s">
        <v>113</v>
      </c>
      <c r="C77" s="185" t="s">
        <v>114</v>
      </c>
      <c r="D77" s="166"/>
      <c r="E77" s="167"/>
      <c r="F77" s="168"/>
      <c r="G77" s="168">
        <f>SUMIF(AE78:AE78,"&lt;&gt;NOR",G78:G78)</f>
        <v>0</v>
      </c>
      <c r="H77" s="168"/>
      <c r="I77" s="168">
        <f>SUM(I78:I78)</f>
        <v>0</v>
      </c>
      <c r="J77" s="168"/>
      <c r="K77" s="168">
        <f>SUM(K78:K78)</f>
        <v>0</v>
      </c>
      <c r="L77" s="168"/>
      <c r="M77" s="168">
        <f>SUM(M78:M78)</f>
        <v>0</v>
      </c>
      <c r="N77" s="167"/>
      <c r="O77" s="167">
        <f>SUM(O78:O78)</f>
        <v>0</v>
      </c>
      <c r="P77" s="167"/>
      <c r="Q77" s="167">
        <f>SUM(Q78:Q78)</f>
        <v>0</v>
      </c>
      <c r="R77" s="169"/>
      <c r="S77" s="163"/>
      <c r="T77" s="163">
        <f>SUM(T78:T78)</f>
        <v>82.54</v>
      </c>
      <c r="U77" s="163"/>
      <c r="V77" s="163"/>
      <c r="W77" s="163"/>
      <c r="AE77" t="s">
        <v>167</v>
      </c>
    </row>
    <row r="78" spans="1:58" ht="33.75" outlineLevel="1" x14ac:dyDescent="0.2">
      <c r="A78" s="171">
        <v>62</v>
      </c>
      <c r="B78" s="172" t="s">
        <v>370</v>
      </c>
      <c r="C78" s="187" t="s">
        <v>589</v>
      </c>
      <c r="D78" s="173" t="s">
        <v>226</v>
      </c>
      <c r="E78" s="174">
        <v>198.88910999999999</v>
      </c>
      <c r="F78" s="175"/>
      <c r="G78" s="176">
        <f>ROUND(E78*F78,2)</f>
        <v>0</v>
      </c>
      <c r="H78" s="175"/>
      <c r="I78" s="176">
        <f>ROUND(E78*H78,2)</f>
        <v>0</v>
      </c>
      <c r="J78" s="175"/>
      <c r="K78" s="176">
        <f>ROUND(E78*J78,2)</f>
        <v>0</v>
      </c>
      <c r="L78" s="176">
        <v>21</v>
      </c>
      <c r="M78" s="176">
        <f>G78*(1+L78/100)</f>
        <v>0</v>
      </c>
      <c r="N78" s="174">
        <v>0</v>
      </c>
      <c r="O78" s="174">
        <f>ROUND(E78*N78,2)</f>
        <v>0</v>
      </c>
      <c r="P78" s="174">
        <v>0</v>
      </c>
      <c r="Q78" s="174">
        <f>ROUND(E78*P78,2)</f>
        <v>0</v>
      </c>
      <c r="R78" s="177" t="s">
        <v>189</v>
      </c>
      <c r="S78" s="161">
        <v>0.41499999999999998</v>
      </c>
      <c r="T78" s="161">
        <f>ROUND(E78*S78,2)</f>
        <v>82.54</v>
      </c>
      <c r="U78" s="161"/>
      <c r="V78" s="161" t="s">
        <v>255</v>
      </c>
      <c r="W78" s="161" t="s">
        <v>173</v>
      </c>
      <c r="X78" s="150"/>
      <c r="Y78" s="150"/>
      <c r="Z78" s="150"/>
      <c r="AA78" s="150"/>
      <c r="AB78" s="150"/>
      <c r="AC78" s="150"/>
      <c r="AD78" s="150"/>
      <c r="AE78" s="150" t="s">
        <v>256</v>
      </c>
      <c r="AF78" s="150"/>
      <c r="AG78" s="150"/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</row>
    <row r="79" spans="1:58" x14ac:dyDescent="0.2">
      <c r="A79" s="164" t="s">
        <v>166</v>
      </c>
      <c r="B79" s="165" t="s">
        <v>115</v>
      </c>
      <c r="C79" s="185" t="s">
        <v>116</v>
      </c>
      <c r="D79" s="166"/>
      <c r="E79" s="167"/>
      <c r="F79" s="168"/>
      <c r="G79" s="168">
        <f>SUMIF(AE80:AE88,"&lt;&gt;NOR",G80:G88)</f>
        <v>0</v>
      </c>
      <c r="H79" s="168"/>
      <c r="I79" s="168">
        <f>SUM(I80:I88)</f>
        <v>0</v>
      </c>
      <c r="J79" s="168"/>
      <c r="K79" s="168">
        <f>SUM(K80:K88)</f>
        <v>0</v>
      </c>
      <c r="L79" s="168"/>
      <c r="M79" s="168">
        <f>SUM(M80:M88)</f>
        <v>0</v>
      </c>
      <c r="N79" s="167"/>
      <c r="O79" s="167">
        <f>SUM(O80:O88)</f>
        <v>1.0900000000000001</v>
      </c>
      <c r="P79" s="167"/>
      <c r="Q79" s="167">
        <f>SUM(Q80:Q88)</f>
        <v>0</v>
      </c>
      <c r="R79" s="169"/>
      <c r="S79" s="163"/>
      <c r="T79" s="163">
        <f>SUM(T80:T88)</f>
        <v>0</v>
      </c>
      <c r="U79" s="163"/>
      <c r="V79" s="163"/>
      <c r="W79" s="163"/>
      <c r="AE79" t="s">
        <v>167</v>
      </c>
    </row>
    <row r="80" spans="1:58" ht="22.5" outlineLevel="1" x14ac:dyDescent="0.2">
      <c r="A80" s="171">
        <v>63</v>
      </c>
      <c r="B80" s="172" t="s">
        <v>371</v>
      </c>
      <c r="C80" s="187" t="s">
        <v>372</v>
      </c>
      <c r="D80" s="173" t="s">
        <v>204</v>
      </c>
      <c r="E80" s="174">
        <v>66.409000000000006</v>
      </c>
      <c r="F80" s="175"/>
      <c r="G80" s="176">
        <f t="shared" ref="G80:G88" si="28">ROUND(E80*F80,2)</f>
        <v>0</v>
      </c>
      <c r="H80" s="175"/>
      <c r="I80" s="176">
        <f t="shared" ref="I80:I88" si="29">ROUND(E80*H80,2)</f>
        <v>0</v>
      </c>
      <c r="J80" s="175"/>
      <c r="K80" s="176">
        <f t="shared" ref="K80:K88" si="30">ROUND(E80*J80,2)</f>
        <v>0</v>
      </c>
      <c r="L80" s="176">
        <v>21</v>
      </c>
      <c r="M80" s="176">
        <f t="shared" ref="M80:M88" si="31">G80*(1+L80/100)</f>
        <v>0</v>
      </c>
      <c r="N80" s="174">
        <v>0</v>
      </c>
      <c r="O80" s="174">
        <f t="shared" ref="O80:O88" si="32">ROUND(E80*N80,2)</f>
        <v>0</v>
      </c>
      <c r="P80" s="174">
        <v>0</v>
      </c>
      <c r="Q80" s="174">
        <f t="shared" ref="Q80:Q88" si="33">ROUND(E80*P80,2)</f>
        <v>0</v>
      </c>
      <c r="R80" s="177" t="s">
        <v>292</v>
      </c>
      <c r="S80" s="161">
        <v>0</v>
      </c>
      <c r="T80" s="161">
        <f t="shared" ref="T80:T88" si="34">ROUND(E80*S80,2)</f>
        <v>0</v>
      </c>
      <c r="U80" s="161"/>
      <c r="V80" s="161" t="s">
        <v>172</v>
      </c>
      <c r="W80" s="161" t="s">
        <v>173</v>
      </c>
      <c r="X80" s="150"/>
      <c r="Y80" s="150"/>
      <c r="Z80" s="150"/>
      <c r="AA80" s="150"/>
      <c r="AB80" s="150"/>
      <c r="AC80" s="150"/>
      <c r="AD80" s="150"/>
      <c r="AE80" s="150" t="s">
        <v>259</v>
      </c>
      <c r="AF80" s="150"/>
      <c r="AG80" s="150"/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</row>
    <row r="81" spans="1:58" ht="22.5" outlineLevel="1" x14ac:dyDescent="0.2">
      <c r="A81" s="171">
        <v>64</v>
      </c>
      <c r="B81" s="172" t="s">
        <v>373</v>
      </c>
      <c r="C81" s="187" t="s">
        <v>374</v>
      </c>
      <c r="D81" s="173" t="s">
        <v>204</v>
      </c>
      <c r="E81" s="174">
        <v>10.986000000000001</v>
      </c>
      <c r="F81" s="175"/>
      <c r="G81" s="176">
        <f t="shared" si="28"/>
        <v>0</v>
      </c>
      <c r="H81" s="175"/>
      <c r="I81" s="176">
        <f t="shared" si="29"/>
        <v>0</v>
      </c>
      <c r="J81" s="175"/>
      <c r="K81" s="176">
        <f t="shared" si="30"/>
        <v>0</v>
      </c>
      <c r="L81" s="176">
        <v>21</v>
      </c>
      <c r="M81" s="176">
        <f t="shared" si="31"/>
        <v>0</v>
      </c>
      <c r="N81" s="174">
        <v>0</v>
      </c>
      <c r="O81" s="174">
        <f t="shared" si="32"/>
        <v>0</v>
      </c>
      <c r="P81" s="174">
        <v>0</v>
      </c>
      <c r="Q81" s="174">
        <f t="shared" si="33"/>
        <v>0</v>
      </c>
      <c r="R81" s="177" t="s">
        <v>292</v>
      </c>
      <c r="S81" s="161">
        <v>0</v>
      </c>
      <c r="T81" s="161">
        <f t="shared" si="34"/>
        <v>0</v>
      </c>
      <c r="U81" s="161"/>
      <c r="V81" s="161" t="s">
        <v>172</v>
      </c>
      <c r="W81" s="161" t="s">
        <v>173</v>
      </c>
      <c r="X81" s="150"/>
      <c r="Y81" s="150"/>
      <c r="Z81" s="150"/>
      <c r="AA81" s="150"/>
      <c r="AB81" s="150"/>
      <c r="AC81" s="150"/>
      <c r="AD81" s="150"/>
      <c r="AE81" s="150" t="s">
        <v>259</v>
      </c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</row>
    <row r="82" spans="1:58" outlineLevel="1" x14ac:dyDescent="0.2">
      <c r="A82" s="178">
        <v>65</v>
      </c>
      <c r="B82" s="179" t="s">
        <v>375</v>
      </c>
      <c r="C82" s="186" t="s">
        <v>376</v>
      </c>
      <c r="D82" s="180" t="s">
        <v>226</v>
      </c>
      <c r="E82" s="181">
        <v>2.4E-2</v>
      </c>
      <c r="F82" s="182"/>
      <c r="G82" s="183">
        <f t="shared" si="28"/>
        <v>0</v>
      </c>
      <c r="H82" s="182"/>
      <c r="I82" s="183">
        <f t="shared" si="29"/>
        <v>0</v>
      </c>
      <c r="J82" s="182"/>
      <c r="K82" s="183">
        <f t="shared" si="30"/>
        <v>0</v>
      </c>
      <c r="L82" s="183">
        <v>21</v>
      </c>
      <c r="M82" s="183">
        <f t="shared" si="31"/>
        <v>0</v>
      </c>
      <c r="N82" s="181">
        <v>1</v>
      </c>
      <c r="O82" s="181">
        <f t="shared" si="32"/>
        <v>0.02</v>
      </c>
      <c r="P82" s="181">
        <v>0</v>
      </c>
      <c r="Q82" s="181">
        <f t="shared" si="33"/>
        <v>0</v>
      </c>
      <c r="R82" s="184" t="s">
        <v>292</v>
      </c>
      <c r="S82" s="161">
        <v>0</v>
      </c>
      <c r="T82" s="161">
        <f t="shared" si="34"/>
        <v>0</v>
      </c>
      <c r="U82" s="161"/>
      <c r="V82" s="161" t="s">
        <v>308</v>
      </c>
      <c r="W82" s="161" t="s">
        <v>173</v>
      </c>
      <c r="X82" s="150"/>
      <c r="Y82" s="150"/>
      <c r="Z82" s="150"/>
      <c r="AA82" s="150"/>
      <c r="AB82" s="150"/>
      <c r="AC82" s="150"/>
      <c r="AD82" s="150"/>
      <c r="AE82" s="150" t="s">
        <v>309</v>
      </c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</row>
    <row r="83" spans="1:58" ht="22.5" outlineLevel="1" x14ac:dyDescent="0.2">
      <c r="A83" s="171">
        <v>66</v>
      </c>
      <c r="B83" s="172" t="s">
        <v>377</v>
      </c>
      <c r="C83" s="187" t="s">
        <v>378</v>
      </c>
      <c r="D83" s="173" t="s">
        <v>204</v>
      </c>
      <c r="E83" s="174">
        <v>65.959999999999994</v>
      </c>
      <c r="F83" s="175"/>
      <c r="G83" s="176">
        <f t="shared" si="28"/>
        <v>0</v>
      </c>
      <c r="H83" s="175"/>
      <c r="I83" s="176">
        <f t="shared" si="29"/>
        <v>0</v>
      </c>
      <c r="J83" s="175"/>
      <c r="K83" s="176">
        <f t="shared" si="30"/>
        <v>0</v>
      </c>
      <c r="L83" s="176">
        <v>21</v>
      </c>
      <c r="M83" s="176">
        <f t="shared" si="31"/>
        <v>0</v>
      </c>
      <c r="N83" s="174">
        <v>0</v>
      </c>
      <c r="O83" s="174">
        <f t="shared" si="32"/>
        <v>0</v>
      </c>
      <c r="P83" s="174">
        <v>0</v>
      </c>
      <c r="Q83" s="174">
        <f t="shared" si="33"/>
        <v>0</v>
      </c>
      <c r="R83" s="177" t="s">
        <v>292</v>
      </c>
      <c r="S83" s="161">
        <v>0</v>
      </c>
      <c r="T83" s="161">
        <f t="shared" si="34"/>
        <v>0</v>
      </c>
      <c r="U83" s="161"/>
      <c r="V83" s="161" t="s">
        <v>172</v>
      </c>
      <c r="W83" s="161" t="s">
        <v>173</v>
      </c>
      <c r="X83" s="150"/>
      <c r="Y83" s="150"/>
      <c r="Z83" s="150"/>
      <c r="AA83" s="150"/>
      <c r="AB83" s="150"/>
      <c r="AC83" s="150"/>
      <c r="AD83" s="150"/>
      <c r="AE83" s="150" t="s">
        <v>259</v>
      </c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</row>
    <row r="84" spans="1:58" outlineLevel="1" x14ac:dyDescent="0.2">
      <c r="A84" s="178">
        <v>67</v>
      </c>
      <c r="B84" s="179" t="s">
        <v>379</v>
      </c>
      <c r="C84" s="186" t="s">
        <v>380</v>
      </c>
      <c r="D84" s="180" t="s">
        <v>204</v>
      </c>
      <c r="E84" s="181">
        <v>82.45</v>
      </c>
      <c r="F84" s="182"/>
      <c r="G84" s="183">
        <f t="shared" si="28"/>
        <v>0</v>
      </c>
      <c r="H84" s="182"/>
      <c r="I84" s="183">
        <f t="shared" si="29"/>
        <v>0</v>
      </c>
      <c r="J84" s="182"/>
      <c r="K84" s="183">
        <f t="shared" si="30"/>
        <v>0</v>
      </c>
      <c r="L84" s="183">
        <v>21</v>
      </c>
      <c r="M84" s="183">
        <f t="shared" si="31"/>
        <v>0</v>
      </c>
      <c r="N84" s="181">
        <v>2.0000000000000001E-4</v>
      </c>
      <c r="O84" s="181">
        <f t="shared" si="32"/>
        <v>0.02</v>
      </c>
      <c r="P84" s="181">
        <v>0</v>
      </c>
      <c r="Q84" s="181">
        <f t="shared" si="33"/>
        <v>0</v>
      </c>
      <c r="R84" s="184" t="s">
        <v>171</v>
      </c>
      <c r="S84" s="161">
        <v>0</v>
      </c>
      <c r="T84" s="161">
        <f t="shared" si="34"/>
        <v>0</v>
      </c>
      <c r="U84" s="161"/>
      <c r="V84" s="161" t="s">
        <v>308</v>
      </c>
      <c r="W84" s="161" t="s">
        <v>173</v>
      </c>
      <c r="X84" s="150"/>
      <c r="Y84" s="150"/>
      <c r="Z84" s="150"/>
      <c r="AA84" s="150"/>
      <c r="AB84" s="150"/>
      <c r="AC84" s="150"/>
      <c r="AD84" s="150"/>
      <c r="AE84" s="150" t="s">
        <v>309</v>
      </c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</row>
    <row r="85" spans="1:58" outlineLevel="1" x14ac:dyDescent="0.2">
      <c r="A85" s="171">
        <v>68</v>
      </c>
      <c r="B85" s="172" t="s">
        <v>381</v>
      </c>
      <c r="C85" s="187" t="s">
        <v>382</v>
      </c>
      <c r="D85" s="173" t="s">
        <v>204</v>
      </c>
      <c r="E85" s="174">
        <v>132.81800000000001</v>
      </c>
      <c r="F85" s="175"/>
      <c r="G85" s="176">
        <f t="shared" si="28"/>
        <v>0</v>
      </c>
      <c r="H85" s="175"/>
      <c r="I85" s="176">
        <f t="shared" si="29"/>
        <v>0</v>
      </c>
      <c r="J85" s="175"/>
      <c r="K85" s="176">
        <f t="shared" si="30"/>
        <v>0</v>
      </c>
      <c r="L85" s="176">
        <v>21</v>
      </c>
      <c r="M85" s="176">
        <f t="shared" si="31"/>
        <v>0</v>
      </c>
      <c r="N85" s="174">
        <v>4.0000000000000002E-4</v>
      </c>
      <c r="O85" s="174">
        <f t="shared" si="32"/>
        <v>0.05</v>
      </c>
      <c r="P85" s="174">
        <v>0</v>
      </c>
      <c r="Q85" s="174">
        <f t="shared" si="33"/>
        <v>0</v>
      </c>
      <c r="R85" s="177" t="s">
        <v>292</v>
      </c>
      <c r="S85" s="161">
        <v>0</v>
      </c>
      <c r="T85" s="161">
        <f t="shared" si="34"/>
        <v>0</v>
      </c>
      <c r="U85" s="161"/>
      <c r="V85" s="161" t="s">
        <v>172</v>
      </c>
      <c r="W85" s="161" t="s">
        <v>173</v>
      </c>
      <c r="X85" s="150"/>
      <c r="Y85" s="150"/>
      <c r="Z85" s="150"/>
      <c r="AA85" s="150"/>
      <c r="AB85" s="150"/>
      <c r="AC85" s="150"/>
      <c r="AD85" s="150"/>
      <c r="AE85" s="150" t="s">
        <v>259</v>
      </c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</row>
    <row r="86" spans="1:58" outlineLevel="1" x14ac:dyDescent="0.2">
      <c r="A86" s="171">
        <v>69</v>
      </c>
      <c r="B86" s="172" t="s">
        <v>383</v>
      </c>
      <c r="C86" s="187" t="s">
        <v>384</v>
      </c>
      <c r="D86" s="173" t="s">
        <v>204</v>
      </c>
      <c r="E86" s="174">
        <v>21.972000000000001</v>
      </c>
      <c r="F86" s="175"/>
      <c r="G86" s="176">
        <f t="shared" si="28"/>
        <v>0</v>
      </c>
      <c r="H86" s="175"/>
      <c r="I86" s="176">
        <f t="shared" si="29"/>
        <v>0</v>
      </c>
      <c r="J86" s="175"/>
      <c r="K86" s="176">
        <f t="shared" si="30"/>
        <v>0</v>
      </c>
      <c r="L86" s="176">
        <v>21</v>
      </c>
      <c r="M86" s="176">
        <f t="shared" si="31"/>
        <v>0</v>
      </c>
      <c r="N86" s="174">
        <v>4.0000000000000002E-4</v>
      </c>
      <c r="O86" s="174">
        <f t="shared" si="32"/>
        <v>0.01</v>
      </c>
      <c r="P86" s="174">
        <v>0</v>
      </c>
      <c r="Q86" s="174">
        <f t="shared" si="33"/>
        <v>0</v>
      </c>
      <c r="R86" s="177" t="s">
        <v>292</v>
      </c>
      <c r="S86" s="161">
        <v>0</v>
      </c>
      <c r="T86" s="161">
        <f t="shared" si="34"/>
        <v>0</v>
      </c>
      <c r="U86" s="161"/>
      <c r="V86" s="161" t="s">
        <v>172</v>
      </c>
      <c r="W86" s="161" t="s">
        <v>173</v>
      </c>
      <c r="X86" s="150"/>
      <c r="Y86" s="150"/>
      <c r="Z86" s="150"/>
      <c r="AA86" s="150"/>
      <c r="AB86" s="150"/>
      <c r="AC86" s="150"/>
      <c r="AD86" s="150"/>
      <c r="AE86" s="150" t="s">
        <v>259</v>
      </c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</row>
    <row r="87" spans="1:58" ht="22.5" outlineLevel="1" x14ac:dyDescent="0.2">
      <c r="A87" s="171">
        <v>70</v>
      </c>
      <c r="B87" s="172" t="s">
        <v>385</v>
      </c>
      <c r="C87" s="187" t="s">
        <v>386</v>
      </c>
      <c r="D87" s="173" t="s">
        <v>204</v>
      </c>
      <c r="E87" s="174">
        <v>211.68600000000001</v>
      </c>
      <c r="F87" s="175"/>
      <c r="G87" s="176">
        <f t="shared" si="28"/>
        <v>0</v>
      </c>
      <c r="H87" s="175"/>
      <c r="I87" s="176">
        <f t="shared" si="29"/>
        <v>0</v>
      </c>
      <c r="J87" s="175"/>
      <c r="K87" s="176">
        <f t="shared" si="30"/>
        <v>0</v>
      </c>
      <c r="L87" s="176">
        <v>21</v>
      </c>
      <c r="M87" s="176">
        <f t="shared" si="31"/>
        <v>0</v>
      </c>
      <c r="N87" s="174">
        <v>4.7000000000000002E-3</v>
      </c>
      <c r="O87" s="174">
        <f t="shared" si="32"/>
        <v>0.99</v>
      </c>
      <c r="P87" s="174">
        <v>0</v>
      </c>
      <c r="Q87" s="174">
        <f t="shared" si="33"/>
        <v>0</v>
      </c>
      <c r="R87" s="177" t="s">
        <v>292</v>
      </c>
      <c r="S87" s="161">
        <v>0</v>
      </c>
      <c r="T87" s="161">
        <f t="shared" si="34"/>
        <v>0</v>
      </c>
      <c r="U87" s="161"/>
      <c r="V87" s="161" t="s">
        <v>308</v>
      </c>
      <c r="W87" s="161" t="s">
        <v>173</v>
      </c>
      <c r="X87" s="150"/>
      <c r="Y87" s="150"/>
      <c r="Z87" s="150"/>
      <c r="AA87" s="150"/>
      <c r="AB87" s="150"/>
      <c r="AC87" s="150"/>
      <c r="AD87" s="150"/>
      <c r="AE87" s="150" t="s">
        <v>309</v>
      </c>
      <c r="AF87" s="150"/>
      <c r="AG87" s="150"/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</row>
    <row r="88" spans="1:58" outlineLevel="1" x14ac:dyDescent="0.2">
      <c r="A88" s="157">
        <v>71</v>
      </c>
      <c r="B88" s="158" t="s">
        <v>387</v>
      </c>
      <c r="C88" s="192" t="s">
        <v>388</v>
      </c>
      <c r="D88" s="159" t="s">
        <v>0</v>
      </c>
      <c r="E88" s="191"/>
      <c r="F88" s="162"/>
      <c r="G88" s="161">
        <f t="shared" si="28"/>
        <v>0</v>
      </c>
      <c r="H88" s="162"/>
      <c r="I88" s="161">
        <f t="shared" si="29"/>
        <v>0</v>
      </c>
      <c r="J88" s="162"/>
      <c r="K88" s="161">
        <f t="shared" si="30"/>
        <v>0</v>
      </c>
      <c r="L88" s="161">
        <v>21</v>
      </c>
      <c r="M88" s="161">
        <f t="shared" si="31"/>
        <v>0</v>
      </c>
      <c r="N88" s="160">
        <v>0</v>
      </c>
      <c r="O88" s="160">
        <f t="shared" si="32"/>
        <v>0</v>
      </c>
      <c r="P88" s="160">
        <v>0</v>
      </c>
      <c r="Q88" s="160">
        <f t="shared" si="33"/>
        <v>0</v>
      </c>
      <c r="R88" s="161" t="s">
        <v>189</v>
      </c>
      <c r="S88" s="161">
        <v>0</v>
      </c>
      <c r="T88" s="161">
        <f t="shared" si="34"/>
        <v>0</v>
      </c>
      <c r="U88" s="161"/>
      <c r="V88" s="161" t="s">
        <v>255</v>
      </c>
      <c r="W88" s="161" t="s">
        <v>173</v>
      </c>
      <c r="X88" s="150"/>
      <c r="Y88" s="150"/>
      <c r="Z88" s="150"/>
      <c r="AA88" s="150"/>
      <c r="AB88" s="150"/>
      <c r="AC88" s="150"/>
      <c r="AD88" s="150"/>
      <c r="AE88" s="150" t="s">
        <v>263</v>
      </c>
      <c r="AF88" s="150"/>
      <c r="AG88" s="150"/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</row>
    <row r="89" spans="1:58" x14ac:dyDescent="0.2">
      <c r="A89" s="164" t="s">
        <v>166</v>
      </c>
      <c r="B89" s="165" t="s">
        <v>117</v>
      </c>
      <c r="C89" s="185" t="s">
        <v>118</v>
      </c>
      <c r="D89" s="166"/>
      <c r="E89" s="167"/>
      <c r="F89" s="168"/>
      <c r="G89" s="168">
        <f>SUMIF(AE90:AE96,"&lt;&gt;NOR",G90:G96)</f>
        <v>0</v>
      </c>
      <c r="H89" s="168"/>
      <c r="I89" s="168">
        <f>SUM(I90:I96)</f>
        <v>0</v>
      </c>
      <c r="J89" s="168"/>
      <c r="K89" s="168">
        <f>SUM(K90:K96)</f>
        <v>0</v>
      </c>
      <c r="L89" s="168"/>
      <c r="M89" s="168">
        <f>SUM(M90:M96)</f>
        <v>0</v>
      </c>
      <c r="N89" s="167"/>
      <c r="O89" s="167">
        <f>SUM(O90:O96)</f>
        <v>1.8</v>
      </c>
      <c r="P89" s="167"/>
      <c r="Q89" s="167">
        <f>SUM(Q90:Q96)</f>
        <v>0</v>
      </c>
      <c r="R89" s="169"/>
      <c r="S89" s="163"/>
      <c r="T89" s="163">
        <f>SUM(T90:T96)</f>
        <v>0</v>
      </c>
      <c r="U89" s="163"/>
      <c r="V89" s="163"/>
      <c r="W89" s="163"/>
      <c r="AE89" t="s">
        <v>167</v>
      </c>
    </row>
    <row r="90" spans="1:58" ht="33.75" outlineLevel="1" x14ac:dyDescent="0.2">
      <c r="A90" s="171">
        <v>72</v>
      </c>
      <c r="B90" s="172" t="s">
        <v>389</v>
      </c>
      <c r="C90" s="187" t="s">
        <v>590</v>
      </c>
      <c r="D90" s="173" t="s">
        <v>204</v>
      </c>
      <c r="E90" s="174">
        <v>35.762</v>
      </c>
      <c r="F90" s="175"/>
      <c r="G90" s="176">
        <f t="shared" ref="G90:G96" si="35">ROUND(E90*F90,2)</f>
        <v>0</v>
      </c>
      <c r="H90" s="175"/>
      <c r="I90" s="176">
        <f t="shared" ref="I90:I96" si="36">ROUND(E90*H90,2)</f>
        <v>0</v>
      </c>
      <c r="J90" s="175"/>
      <c r="K90" s="176">
        <f t="shared" ref="K90:K96" si="37">ROUND(E90*J90,2)</f>
        <v>0</v>
      </c>
      <c r="L90" s="176">
        <v>21</v>
      </c>
      <c r="M90" s="176">
        <f t="shared" ref="M90:M96" si="38">G90*(1+L90/100)</f>
        <v>0</v>
      </c>
      <c r="N90" s="174">
        <v>4.6969999999999998E-2</v>
      </c>
      <c r="O90" s="174">
        <f t="shared" ref="O90:O96" si="39">ROUND(E90*N90,2)</f>
        <v>1.68</v>
      </c>
      <c r="P90" s="174">
        <v>0</v>
      </c>
      <c r="Q90" s="174">
        <f t="shared" ref="Q90:Q96" si="40">ROUND(E90*P90,2)</f>
        <v>0</v>
      </c>
      <c r="R90" s="177" t="s">
        <v>292</v>
      </c>
      <c r="S90" s="161">
        <v>0</v>
      </c>
      <c r="T90" s="161">
        <f t="shared" ref="T90:T96" si="41">ROUND(E90*S90,2)</f>
        <v>0</v>
      </c>
      <c r="U90" s="161"/>
      <c r="V90" s="161" t="s">
        <v>172</v>
      </c>
      <c r="W90" s="161" t="s">
        <v>173</v>
      </c>
      <c r="X90" s="150"/>
      <c r="Y90" s="150"/>
      <c r="Z90" s="150"/>
      <c r="AA90" s="150"/>
      <c r="AB90" s="150"/>
      <c r="AC90" s="150"/>
      <c r="AD90" s="150"/>
      <c r="AE90" s="150" t="s">
        <v>259</v>
      </c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</row>
    <row r="91" spans="1:58" ht="22.5" outlineLevel="1" x14ac:dyDescent="0.2">
      <c r="A91" s="171">
        <v>73</v>
      </c>
      <c r="B91" s="172" t="s">
        <v>390</v>
      </c>
      <c r="C91" s="187" t="s">
        <v>391</v>
      </c>
      <c r="D91" s="173" t="s">
        <v>204</v>
      </c>
      <c r="E91" s="174">
        <v>35.762</v>
      </c>
      <c r="F91" s="175"/>
      <c r="G91" s="176">
        <f t="shared" si="35"/>
        <v>0</v>
      </c>
      <c r="H91" s="175"/>
      <c r="I91" s="176">
        <f t="shared" si="36"/>
        <v>0</v>
      </c>
      <c r="J91" s="175"/>
      <c r="K91" s="176">
        <f t="shared" si="37"/>
        <v>0</v>
      </c>
      <c r="L91" s="176">
        <v>21</v>
      </c>
      <c r="M91" s="176">
        <f t="shared" si="38"/>
        <v>0</v>
      </c>
      <c r="N91" s="174">
        <v>2.0000000000000001E-4</v>
      </c>
      <c r="O91" s="174">
        <f t="shared" si="39"/>
        <v>0.01</v>
      </c>
      <c r="P91" s="174">
        <v>0</v>
      </c>
      <c r="Q91" s="174">
        <f t="shared" si="40"/>
        <v>0</v>
      </c>
      <c r="R91" s="177" t="s">
        <v>292</v>
      </c>
      <c r="S91" s="161">
        <v>0</v>
      </c>
      <c r="T91" s="161">
        <f t="shared" si="41"/>
        <v>0</v>
      </c>
      <c r="U91" s="161"/>
      <c r="V91" s="161" t="s">
        <v>172</v>
      </c>
      <c r="W91" s="161" t="s">
        <v>173</v>
      </c>
      <c r="X91" s="150"/>
      <c r="Y91" s="150"/>
      <c r="Z91" s="150"/>
      <c r="AA91" s="150"/>
      <c r="AB91" s="150"/>
      <c r="AC91" s="150"/>
      <c r="AD91" s="150"/>
      <c r="AE91" s="150" t="s">
        <v>259</v>
      </c>
      <c r="AF91" s="150"/>
      <c r="AG91" s="150"/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</row>
    <row r="92" spans="1:58" ht="33.75" outlineLevel="1" x14ac:dyDescent="0.2">
      <c r="A92" s="171">
        <v>74</v>
      </c>
      <c r="B92" s="172" t="s">
        <v>392</v>
      </c>
      <c r="C92" s="187" t="s">
        <v>393</v>
      </c>
      <c r="D92" s="173" t="s">
        <v>216</v>
      </c>
      <c r="E92" s="174">
        <v>3.85</v>
      </c>
      <c r="F92" s="175"/>
      <c r="G92" s="176">
        <f t="shared" si="35"/>
        <v>0</v>
      </c>
      <c r="H92" s="175"/>
      <c r="I92" s="176">
        <f t="shared" si="36"/>
        <v>0</v>
      </c>
      <c r="J92" s="175"/>
      <c r="K92" s="176">
        <f t="shared" si="37"/>
        <v>0</v>
      </c>
      <c r="L92" s="176">
        <v>21</v>
      </c>
      <c r="M92" s="176">
        <f t="shared" si="38"/>
        <v>0</v>
      </c>
      <c r="N92" s="174">
        <v>1.6000000000000001E-4</v>
      </c>
      <c r="O92" s="174">
        <f t="shared" si="39"/>
        <v>0</v>
      </c>
      <c r="P92" s="174">
        <v>0</v>
      </c>
      <c r="Q92" s="174">
        <f t="shared" si="40"/>
        <v>0</v>
      </c>
      <c r="R92" s="177" t="s">
        <v>292</v>
      </c>
      <c r="S92" s="161">
        <v>0</v>
      </c>
      <c r="T92" s="161">
        <f t="shared" si="41"/>
        <v>0</v>
      </c>
      <c r="U92" s="161"/>
      <c r="V92" s="161" t="s">
        <v>172</v>
      </c>
      <c r="W92" s="161" t="s">
        <v>173</v>
      </c>
      <c r="X92" s="150"/>
      <c r="Y92" s="150"/>
      <c r="Z92" s="150"/>
      <c r="AA92" s="150"/>
      <c r="AB92" s="150"/>
      <c r="AC92" s="150"/>
      <c r="AD92" s="150"/>
      <c r="AE92" s="150" t="s">
        <v>259</v>
      </c>
      <c r="AF92" s="150"/>
      <c r="AG92" s="150"/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</row>
    <row r="93" spans="1:58" ht="33.75" outlineLevel="1" x14ac:dyDescent="0.2">
      <c r="A93" s="171">
        <v>75</v>
      </c>
      <c r="B93" s="172" t="s">
        <v>394</v>
      </c>
      <c r="C93" s="187" t="s">
        <v>591</v>
      </c>
      <c r="D93" s="173" t="s">
        <v>204</v>
      </c>
      <c r="E93" s="174">
        <v>2.8460000000000001</v>
      </c>
      <c r="F93" s="175"/>
      <c r="G93" s="176">
        <f t="shared" si="35"/>
        <v>0</v>
      </c>
      <c r="H93" s="175"/>
      <c r="I93" s="176">
        <f t="shared" si="36"/>
        <v>0</v>
      </c>
      <c r="J93" s="175"/>
      <c r="K93" s="176">
        <f t="shared" si="37"/>
        <v>0</v>
      </c>
      <c r="L93" s="176">
        <v>21</v>
      </c>
      <c r="M93" s="176">
        <f t="shared" si="38"/>
        <v>0</v>
      </c>
      <c r="N93" s="174">
        <v>3.0159999999999999E-2</v>
      </c>
      <c r="O93" s="174">
        <f t="shared" si="39"/>
        <v>0.09</v>
      </c>
      <c r="P93" s="174">
        <v>0</v>
      </c>
      <c r="Q93" s="174">
        <f t="shared" si="40"/>
        <v>0</v>
      </c>
      <c r="R93" s="177" t="s">
        <v>171</v>
      </c>
      <c r="S93" s="161">
        <v>0</v>
      </c>
      <c r="T93" s="161">
        <f t="shared" si="41"/>
        <v>0</v>
      </c>
      <c r="U93" s="161"/>
      <c r="V93" s="161" t="s">
        <v>172</v>
      </c>
      <c r="W93" s="161" t="s">
        <v>173</v>
      </c>
      <c r="X93" s="150"/>
      <c r="Y93" s="150"/>
      <c r="Z93" s="150"/>
      <c r="AA93" s="150"/>
      <c r="AB93" s="150"/>
      <c r="AC93" s="150"/>
      <c r="AD93" s="150"/>
      <c r="AE93" s="150" t="s">
        <v>259</v>
      </c>
      <c r="AF93" s="150"/>
      <c r="AG93" s="150"/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</row>
    <row r="94" spans="1:58" ht="22.5" outlineLevel="1" x14ac:dyDescent="0.2">
      <c r="A94" s="171">
        <v>76</v>
      </c>
      <c r="B94" s="172" t="s">
        <v>395</v>
      </c>
      <c r="C94" s="187" t="s">
        <v>396</v>
      </c>
      <c r="D94" s="173" t="s">
        <v>204</v>
      </c>
      <c r="E94" s="174">
        <v>2.8460000000000001</v>
      </c>
      <c r="F94" s="175"/>
      <c r="G94" s="176">
        <f t="shared" si="35"/>
        <v>0</v>
      </c>
      <c r="H94" s="175"/>
      <c r="I94" s="176">
        <f t="shared" si="36"/>
        <v>0</v>
      </c>
      <c r="J94" s="175"/>
      <c r="K94" s="176">
        <f t="shared" si="37"/>
        <v>0</v>
      </c>
      <c r="L94" s="176">
        <v>21</v>
      </c>
      <c r="M94" s="176">
        <f t="shared" si="38"/>
        <v>0</v>
      </c>
      <c r="N94" s="174">
        <v>1E-4</v>
      </c>
      <c r="O94" s="174">
        <f t="shared" si="39"/>
        <v>0</v>
      </c>
      <c r="P94" s="174">
        <v>0</v>
      </c>
      <c r="Q94" s="174">
        <f t="shared" si="40"/>
        <v>0</v>
      </c>
      <c r="R94" s="177" t="s">
        <v>292</v>
      </c>
      <c r="S94" s="161">
        <v>0</v>
      </c>
      <c r="T94" s="161">
        <f t="shared" si="41"/>
        <v>0</v>
      </c>
      <c r="U94" s="161"/>
      <c r="V94" s="161" t="s">
        <v>172</v>
      </c>
      <c r="W94" s="161" t="s">
        <v>173</v>
      </c>
      <c r="X94" s="150"/>
      <c r="Y94" s="150"/>
      <c r="Z94" s="150"/>
      <c r="AA94" s="150"/>
      <c r="AB94" s="150"/>
      <c r="AC94" s="150"/>
      <c r="AD94" s="150"/>
      <c r="AE94" s="150" t="s">
        <v>259</v>
      </c>
      <c r="AF94" s="150"/>
      <c r="AG94" s="150"/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</row>
    <row r="95" spans="1:58" ht="22.5" outlineLevel="1" x14ac:dyDescent="0.2">
      <c r="A95" s="171">
        <v>77</v>
      </c>
      <c r="B95" s="172" t="s">
        <v>397</v>
      </c>
      <c r="C95" s="187" t="s">
        <v>398</v>
      </c>
      <c r="D95" s="173" t="s">
        <v>304</v>
      </c>
      <c r="E95" s="174">
        <v>1</v>
      </c>
      <c r="F95" s="175"/>
      <c r="G95" s="176">
        <f t="shared" si="35"/>
        <v>0</v>
      </c>
      <c r="H95" s="175"/>
      <c r="I95" s="176">
        <f t="shared" si="36"/>
        <v>0</v>
      </c>
      <c r="J95" s="175"/>
      <c r="K95" s="176">
        <f t="shared" si="37"/>
        <v>0</v>
      </c>
      <c r="L95" s="176">
        <v>21</v>
      </c>
      <c r="M95" s="176">
        <f t="shared" si="38"/>
        <v>0</v>
      </c>
      <c r="N95" s="174">
        <v>2.0820000000000002E-2</v>
      </c>
      <c r="O95" s="174">
        <f t="shared" si="39"/>
        <v>0.02</v>
      </c>
      <c r="P95" s="174">
        <v>0</v>
      </c>
      <c r="Q95" s="174">
        <f t="shared" si="40"/>
        <v>0</v>
      </c>
      <c r="R95" s="177" t="s">
        <v>292</v>
      </c>
      <c r="S95" s="161">
        <v>0</v>
      </c>
      <c r="T95" s="161">
        <f t="shared" si="41"/>
        <v>0</v>
      </c>
      <c r="U95" s="161"/>
      <c r="V95" s="161" t="s">
        <v>172</v>
      </c>
      <c r="W95" s="161" t="s">
        <v>173</v>
      </c>
      <c r="X95" s="150"/>
      <c r="Y95" s="150"/>
      <c r="Z95" s="150"/>
      <c r="AA95" s="150"/>
      <c r="AB95" s="150"/>
      <c r="AC95" s="150"/>
      <c r="AD95" s="150"/>
      <c r="AE95" s="150" t="s">
        <v>259</v>
      </c>
      <c r="AF95" s="150"/>
      <c r="AG95" s="150"/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</row>
    <row r="96" spans="1:58" ht="22.5" outlineLevel="1" x14ac:dyDescent="0.2">
      <c r="A96" s="178">
        <v>78</v>
      </c>
      <c r="B96" s="179" t="s">
        <v>399</v>
      </c>
      <c r="C96" s="186" t="s">
        <v>400</v>
      </c>
      <c r="D96" s="180" t="s">
        <v>401</v>
      </c>
      <c r="E96" s="181">
        <v>1.794</v>
      </c>
      <c r="F96" s="182"/>
      <c r="G96" s="183">
        <f t="shared" si="35"/>
        <v>0</v>
      </c>
      <c r="H96" s="182"/>
      <c r="I96" s="183">
        <f t="shared" si="36"/>
        <v>0</v>
      </c>
      <c r="J96" s="182"/>
      <c r="K96" s="183">
        <f t="shared" si="37"/>
        <v>0</v>
      </c>
      <c r="L96" s="183">
        <v>21</v>
      </c>
      <c r="M96" s="183">
        <f t="shared" si="38"/>
        <v>0</v>
      </c>
      <c r="N96" s="181">
        <v>0</v>
      </c>
      <c r="O96" s="181">
        <f t="shared" si="39"/>
        <v>0</v>
      </c>
      <c r="P96" s="181">
        <v>0</v>
      </c>
      <c r="Q96" s="181">
        <f t="shared" si="40"/>
        <v>0</v>
      </c>
      <c r="R96" s="184" t="s">
        <v>171</v>
      </c>
      <c r="S96" s="161">
        <v>0</v>
      </c>
      <c r="T96" s="161">
        <f t="shared" si="41"/>
        <v>0</v>
      </c>
      <c r="U96" s="161"/>
      <c r="V96" s="161" t="s">
        <v>172</v>
      </c>
      <c r="W96" s="161" t="s">
        <v>173</v>
      </c>
      <c r="X96" s="150"/>
      <c r="Y96" s="150"/>
      <c r="Z96" s="150"/>
      <c r="AA96" s="150"/>
      <c r="AB96" s="150"/>
      <c r="AC96" s="150"/>
      <c r="AD96" s="150"/>
      <c r="AE96" s="150" t="s">
        <v>192</v>
      </c>
      <c r="AF96" s="150"/>
      <c r="AG96" s="150"/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</row>
    <row r="97" spans="1:58" x14ac:dyDescent="0.2">
      <c r="A97" s="164" t="s">
        <v>166</v>
      </c>
      <c r="B97" s="165" t="s">
        <v>119</v>
      </c>
      <c r="C97" s="185" t="s">
        <v>120</v>
      </c>
      <c r="D97" s="166"/>
      <c r="E97" s="167"/>
      <c r="F97" s="168"/>
      <c r="G97" s="168">
        <f>SUMIF(AE98:AE108,"&lt;&gt;NOR",G98:G108)</f>
        <v>0</v>
      </c>
      <c r="H97" s="168"/>
      <c r="I97" s="168">
        <f>SUM(I98:I108)</f>
        <v>0</v>
      </c>
      <c r="J97" s="168"/>
      <c r="K97" s="168">
        <f>SUM(K98:K108)</f>
        <v>0</v>
      </c>
      <c r="L97" s="168"/>
      <c r="M97" s="168">
        <f>SUM(M98:M108)</f>
        <v>0</v>
      </c>
      <c r="N97" s="167"/>
      <c r="O97" s="167">
        <f>SUM(O98:O108)</f>
        <v>0.16</v>
      </c>
      <c r="P97" s="167"/>
      <c r="Q97" s="167">
        <f>SUM(Q98:Q108)</f>
        <v>0</v>
      </c>
      <c r="R97" s="169"/>
      <c r="S97" s="163"/>
      <c r="T97" s="163">
        <f>SUM(T98:T108)</f>
        <v>0</v>
      </c>
      <c r="U97" s="163"/>
      <c r="V97" s="163"/>
      <c r="W97" s="163"/>
      <c r="AE97" t="s">
        <v>167</v>
      </c>
    </row>
    <row r="98" spans="1:58" ht="22.5" outlineLevel="1" x14ac:dyDescent="0.2">
      <c r="A98" s="171">
        <v>79</v>
      </c>
      <c r="B98" s="172" t="s">
        <v>402</v>
      </c>
      <c r="C98" s="187" t="s">
        <v>403</v>
      </c>
      <c r="D98" s="173" t="s">
        <v>216</v>
      </c>
      <c r="E98" s="174">
        <v>6.6</v>
      </c>
      <c r="F98" s="175"/>
      <c r="G98" s="176">
        <f t="shared" ref="G98:G108" si="42">ROUND(E98*F98,2)</f>
        <v>0</v>
      </c>
      <c r="H98" s="175"/>
      <c r="I98" s="176">
        <f t="shared" ref="I98:I108" si="43">ROUND(E98*H98,2)</f>
        <v>0</v>
      </c>
      <c r="J98" s="175"/>
      <c r="K98" s="176">
        <f t="shared" ref="K98:K108" si="44">ROUND(E98*J98,2)</f>
        <v>0</v>
      </c>
      <c r="L98" s="176">
        <v>21</v>
      </c>
      <c r="M98" s="176">
        <f t="shared" ref="M98:M108" si="45">G98*(1+L98/100)</f>
        <v>0</v>
      </c>
      <c r="N98" s="174">
        <v>4.3299999999999996E-3</v>
      </c>
      <c r="O98" s="174">
        <f t="shared" ref="O98:O108" si="46">ROUND(E98*N98,2)</f>
        <v>0.03</v>
      </c>
      <c r="P98" s="174">
        <v>0</v>
      </c>
      <c r="Q98" s="174">
        <f t="shared" ref="Q98:Q108" si="47">ROUND(E98*P98,2)</f>
        <v>0</v>
      </c>
      <c r="R98" s="177" t="s">
        <v>292</v>
      </c>
      <c r="S98" s="161">
        <v>0</v>
      </c>
      <c r="T98" s="161">
        <f t="shared" ref="T98:T108" si="48">ROUND(E98*S98,2)</f>
        <v>0</v>
      </c>
      <c r="U98" s="161"/>
      <c r="V98" s="161" t="s">
        <v>172</v>
      </c>
      <c r="W98" s="161" t="s">
        <v>173</v>
      </c>
      <c r="X98" s="150"/>
      <c r="Y98" s="150"/>
      <c r="Z98" s="150"/>
      <c r="AA98" s="150"/>
      <c r="AB98" s="150"/>
      <c r="AC98" s="150"/>
      <c r="AD98" s="150"/>
      <c r="AE98" s="150" t="s">
        <v>259</v>
      </c>
      <c r="AF98" s="150"/>
      <c r="AG98" s="150"/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</row>
    <row r="99" spans="1:58" ht="22.5" outlineLevel="1" x14ac:dyDescent="0.2">
      <c r="A99" s="171">
        <v>80</v>
      </c>
      <c r="B99" s="172" t="s">
        <v>404</v>
      </c>
      <c r="C99" s="187" t="s">
        <v>405</v>
      </c>
      <c r="D99" s="173" t="s">
        <v>216</v>
      </c>
      <c r="E99" s="174">
        <v>4.24</v>
      </c>
      <c r="F99" s="175"/>
      <c r="G99" s="176">
        <f t="shared" si="42"/>
        <v>0</v>
      </c>
      <c r="H99" s="175"/>
      <c r="I99" s="176">
        <f t="shared" si="43"/>
        <v>0</v>
      </c>
      <c r="J99" s="175"/>
      <c r="K99" s="176">
        <f t="shared" si="44"/>
        <v>0</v>
      </c>
      <c r="L99" s="176">
        <v>21</v>
      </c>
      <c r="M99" s="176">
        <f t="shared" si="45"/>
        <v>0</v>
      </c>
      <c r="N99" s="174">
        <v>5.7999999999999996E-3</v>
      </c>
      <c r="O99" s="174">
        <f t="shared" si="46"/>
        <v>0.02</v>
      </c>
      <c r="P99" s="174">
        <v>0</v>
      </c>
      <c r="Q99" s="174">
        <f t="shared" si="47"/>
        <v>0</v>
      </c>
      <c r="R99" s="177" t="s">
        <v>292</v>
      </c>
      <c r="S99" s="161">
        <v>0</v>
      </c>
      <c r="T99" s="161">
        <f t="shared" si="48"/>
        <v>0</v>
      </c>
      <c r="U99" s="161"/>
      <c r="V99" s="161" t="s">
        <v>172</v>
      </c>
      <c r="W99" s="161" t="s">
        <v>173</v>
      </c>
      <c r="X99" s="150"/>
      <c r="Y99" s="150"/>
      <c r="Z99" s="150"/>
      <c r="AA99" s="150"/>
      <c r="AB99" s="150"/>
      <c r="AC99" s="150"/>
      <c r="AD99" s="150"/>
      <c r="AE99" s="150" t="s">
        <v>259</v>
      </c>
      <c r="AF99" s="150"/>
      <c r="AG99" s="150"/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</row>
    <row r="100" spans="1:58" ht="22.5" outlineLevel="1" x14ac:dyDescent="0.2">
      <c r="A100" s="171">
        <v>81</v>
      </c>
      <c r="B100" s="172" t="s">
        <v>406</v>
      </c>
      <c r="C100" s="187" t="s">
        <v>407</v>
      </c>
      <c r="D100" s="173" t="s">
        <v>216</v>
      </c>
      <c r="E100" s="174">
        <v>6.6</v>
      </c>
      <c r="F100" s="175"/>
      <c r="G100" s="176">
        <f t="shared" si="42"/>
        <v>0</v>
      </c>
      <c r="H100" s="175"/>
      <c r="I100" s="176">
        <f t="shared" si="43"/>
        <v>0</v>
      </c>
      <c r="J100" s="175"/>
      <c r="K100" s="176">
        <f t="shared" si="44"/>
        <v>0</v>
      </c>
      <c r="L100" s="176">
        <v>21</v>
      </c>
      <c r="M100" s="176">
        <f t="shared" si="45"/>
        <v>0</v>
      </c>
      <c r="N100" s="174">
        <v>2.3700000000000001E-3</v>
      </c>
      <c r="O100" s="174">
        <f t="shared" si="46"/>
        <v>0.02</v>
      </c>
      <c r="P100" s="174">
        <v>0</v>
      </c>
      <c r="Q100" s="174">
        <f t="shared" si="47"/>
        <v>0</v>
      </c>
      <c r="R100" s="177" t="s">
        <v>292</v>
      </c>
      <c r="S100" s="161">
        <v>0</v>
      </c>
      <c r="T100" s="161">
        <f t="shared" si="48"/>
        <v>0</v>
      </c>
      <c r="U100" s="161"/>
      <c r="V100" s="161" t="s">
        <v>172</v>
      </c>
      <c r="W100" s="161" t="s">
        <v>173</v>
      </c>
      <c r="X100" s="150"/>
      <c r="Y100" s="150"/>
      <c r="Z100" s="150"/>
      <c r="AA100" s="150"/>
      <c r="AB100" s="150"/>
      <c r="AC100" s="150"/>
      <c r="AD100" s="150"/>
      <c r="AE100" s="150" t="s">
        <v>259</v>
      </c>
      <c r="AF100" s="150"/>
      <c r="AG100" s="150"/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</row>
    <row r="101" spans="1:58" ht="22.5" outlineLevel="1" x14ac:dyDescent="0.2">
      <c r="A101" s="171">
        <v>82</v>
      </c>
      <c r="B101" s="172" t="s">
        <v>408</v>
      </c>
      <c r="C101" s="187" t="s">
        <v>409</v>
      </c>
      <c r="D101" s="173" t="s">
        <v>216</v>
      </c>
      <c r="E101" s="174">
        <v>4.24</v>
      </c>
      <c r="F101" s="175"/>
      <c r="G101" s="176">
        <f t="shared" si="42"/>
        <v>0</v>
      </c>
      <c r="H101" s="175"/>
      <c r="I101" s="176">
        <f t="shared" si="43"/>
        <v>0</v>
      </c>
      <c r="J101" s="175"/>
      <c r="K101" s="176">
        <f t="shared" si="44"/>
        <v>0</v>
      </c>
      <c r="L101" s="176">
        <v>21</v>
      </c>
      <c r="M101" s="176">
        <f t="shared" si="45"/>
        <v>0</v>
      </c>
      <c r="N101" s="174">
        <v>5.8199999999999997E-3</v>
      </c>
      <c r="O101" s="174">
        <f t="shared" si="46"/>
        <v>0.02</v>
      </c>
      <c r="P101" s="174">
        <v>0</v>
      </c>
      <c r="Q101" s="174">
        <f t="shared" si="47"/>
        <v>0</v>
      </c>
      <c r="R101" s="177" t="s">
        <v>292</v>
      </c>
      <c r="S101" s="161">
        <v>0</v>
      </c>
      <c r="T101" s="161">
        <f t="shared" si="48"/>
        <v>0</v>
      </c>
      <c r="U101" s="161"/>
      <c r="V101" s="161" t="s">
        <v>172</v>
      </c>
      <c r="W101" s="161" t="s">
        <v>173</v>
      </c>
      <c r="X101" s="150"/>
      <c r="Y101" s="150"/>
      <c r="Z101" s="150"/>
      <c r="AA101" s="150"/>
      <c r="AB101" s="150"/>
      <c r="AC101" s="150"/>
      <c r="AD101" s="150"/>
      <c r="AE101" s="150" t="s">
        <v>259</v>
      </c>
      <c r="AF101" s="150"/>
      <c r="AG101" s="150"/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</row>
    <row r="102" spans="1:58" ht="22.5" outlineLevel="1" x14ac:dyDescent="0.2">
      <c r="A102" s="171">
        <v>83</v>
      </c>
      <c r="B102" s="172" t="s">
        <v>410</v>
      </c>
      <c r="C102" s="187" t="s">
        <v>411</v>
      </c>
      <c r="D102" s="173" t="s">
        <v>216</v>
      </c>
      <c r="E102" s="174">
        <v>17.3</v>
      </c>
      <c r="F102" s="175"/>
      <c r="G102" s="176">
        <f t="shared" si="42"/>
        <v>0</v>
      </c>
      <c r="H102" s="175"/>
      <c r="I102" s="176">
        <f t="shared" si="43"/>
        <v>0</v>
      </c>
      <c r="J102" s="175"/>
      <c r="K102" s="176">
        <f t="shared" si="44"/>
        <v>0</v>
      </c>
      <c r="L102" s="176">
        <v>21</v>
      </c>
      <c r="M102" s="176">
        <f t="shared" si="45"/>
        <v>0</v>
      </c>
      <c r="N102" s="174">
        <v>2.33E-3</v>
      </c>
      <c r="O102" s="174">
        <f t="shared" si="46"/>
        <v>0.04</v>
      </c>
      <c r="P102" s="174">
        <v>0</v>
      </c>
      <c r="Q102" s="174">
        <f t="shared" si="47"/>
        <v>0</v>
      </c>
      <c r="R102" s="177" t="s">
        <v>292</v>
      </c>
      <c r="S102" s="161">
        <v>0</v>
      </c>
      <c r="T102" s="161">
        <f t="shared" si="48"/>
        <v>0</v>
      </c>
      <c r="U102" s="161"/>
      <c r="V102" s="161" t="s">
        <v>172</v>
      </c>
      <c r="W102" s="161" t="s">
        <v>173</v>
      </c>
      <c r="X102" s="150"/>
      <c r="Y102" s="150"/>
      <c r="Z102" s="150"/>
      <c r="AA102" s="150"/>
      <c r="AB102" s="150"/>
      <c r="AC102" s="150"/>
      <c r="AD102" s="150"/>
      <c r="AE102" s="150" t="s">
        <v>259</v>
      </c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</row>
    <row r="103" spans="1:58" ht="22.5" outlineLevel="1" x14ac:dyDescent="0.2">
      <c r="A103" s="171">
        <v>84</v>
      </c>
      <c r="B103" s="172" t="s">
        <v>412</v>
      </c>
      <c r="C103" s="187" t="s">
        <v>413</v>
      </c>
      <c r="D103" s="173" t="s">
        <v>216</v>
      </c>
      <c r="E103" s="174">
        <v>6.6</v>
      </c>
      <c r="F103" s="175"/>
      <c r="G103" s="176">
        <f t="shared" si="42"/>
        <v>0</v>
      </c>
      <c r="H103" s="175"/>
      <c r="I103" s="176">
        <f t="shared" si="43"/>
        <v>0</v>
      </c>
      <c r="J103" s="175"/>
      <c r="K103" s="176">
        <f t="shared" si="44"/>
        <v>0</v>
      </c>
      <c r="L103" s="176">
        <v>21</v>
      </c>
      <c r="M103" s="176">
        <f t="shared" si="45"/>
        <v>0</v>
      </c>
      <c r="N103" s="174">
        <v>2.7399999999999998E-3</v>
      </c>
      <c r="O103" s="174">
        <f t="shared" si="46"/>
        <v>0.02</v>
      </c>
      <c r="P103" s="174">
        <v>0</v>
      </c>
      <c r="Q103" s="174">
        <f t="shared" si="47"/>
        <v>0</v>
      </c>
      <c r="R103" s="177" t="s">
        <v>292</v>
      </c>
      <c r="S103" s="161">
        <v>0</v>
      </c>
      <c r="T103" s="161">
        <f t="shared" si="48"/>
        <v>0</v>
      </c>
      <c r="U103" s="161"/>
      <c r="V103" s="161" t="s">
        <v>172</v>
      </c>
      <c r="W103" s="161" t="s">
        <v>173</v>
      </c>
      <c r="X103" s="150"/>
      <c r="Y103" s="150"/>
      <c r="Z103" s="150"/>
      <c r="AA103" s="150"/>
      <c r="AB103" s="150"/>
      <c r="AC103" s="150"/>
      <c r="AD103" s="150"/>
      <c r="AE103" s="150" t="s">
        <v>259</v>
      </c>
      <c r="AF103" s="150"/>
      <c r="AG103" s="150"/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</row>
    <row r="104" spans="1:58" ht="22.5" outlineLevel="1" x14ac:dyDescent="0.2">
      <c r="A104" s="171">
        <v>85</v>
      </c>
      <c r="B104" s="172" t="s">
        <v>414</v>
      </c>
      <c r="C104" s="187" t="s">
        <v>415</v>
      </c>
      <c r="D104" s="173" t="s">
        <v>304</v>
      </c>
      <c r="E104" s="174">
        <v>2</v>
      </c>
      <c r="F104" s="175"/>
      <c r="G104" s="176">
        <f t="shared" si="42"/>
        <v>0</v>
      </c>
      <c r="H104" s="175"/>
      <c r="I104" s="176">
        <f t="shared" si="43"/>
        <v>0</v>
      </c>
      <c r="J104" s="175"/>
      <c r="K104" s="176">
        <f t="shared" si="44"/>
        <v>0</v>
      </c>
      <c r="L104" s="176">
        <v>21</v>
      </c>
      <c r="M104" s="176">
        <f t="shared" si="45"/>
        <v>0</v>
      </c>
      <c r="N104" s="174">
        <v>3.1E-4</v>
      </c>
      <c r="O104" s="174">
        <f t="shared" si="46"/>
        <v>0</v>
      </c>
      <c r="P104" s="174">
        <v>0</v>
      </c>
      <c r="Q104" s="174">
        <f t="shared" si="47"/>
        <v>0</v>
      </c>
      <c r="R104" s="177" t="s">
        <v>292</v>
      </c>
      <c r="S104" s="161">
        <v>0</v>
      </c>
      <c r="T104" s="161">
        <f t="shared" si="48"/>
        <v>0</v>
      </c>
      <c r="U104" s="161"/>
      <c r="V104" s="161" t="s">
        <v>172</v>
      </c>
      <c r="W104" s="161" t="s">
        <v>173</v>
      </c>
      <c r="X104" s="150"/>
      <c r="Y104" s="150"/>
      <c r="Z104" s="150"/>
      <c r="AA104" s="150"/>
      <c r="AB104" s="150"/>
      <c r="AC104" s="150"/>
      <c r="AD104" s="150"/>
      <c r="AE104" s="150" t="s">
        <v>259</v>
      </c>
      <c r="AF104" s="150"/>
      <c r="AG104" s="150"/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</row>
    <row r="105" spans="1:58" ht="22.5" outlineLevel="1" x14ac:dyDescent="0.2">
      <c r="A105" s="171">
        <v>86</v>
      </c>
      <c r="B105" s="172" t="s">
        <v>416</v>
      </c>
      <c r="C105" s="187" t="s">
        <v>417</v>
      </c>
      <c r="D105" s="173" t="s">
        <v>304</v>
      </c>
      <c r="E105" s="174">
        <v>1</v>
      </c>
      <c r="F105" s="175"/>
      <c r="G105" s="176">
        <f t="shared" si="42"/>
        <v>0</v>
      </c>
      <c r="H105" s="175"/>
      <c r="I105" s="176">
        <f t="shared" si="43"/>
        <v>0</v>
      </c>
      <c r="J105" s="175"/>
      <c r="K105" s="176">
        <f t="shared" si="44"/>
        <v>0</v>
      </c>
      <c r="L105" s="176">
        <v>21</v>
      </c>
      <c r="M105" s="176">
        <f t="shared" si="45"/>
        <v>0</v>
      </c>
      <c r="N105" s="174">
        <v>4.4000000000000002E-4</v>
      </c>
      <c r="O105" s="174">
        <f t="shared" si="46"/>
        <v>0</v>
      </c>
      <c r="P105" s="174">
        <v>0</v>
      </c>
      <c r="Q105" s="174">
        <f t="shared" si="47"/>
        <v>0</v>
      </c>
      <c r="R105" s="177" t="s">
        <v>292</v>
      </c>
      <c r="S105" s="161">
        <v>0</v>
      </c>
      <c r="T105" s="161">
        <f t="shared" si="48"/>
        <v>0</v>
      </c>
      <c r="U105" s="161"/>
      <c r="V105" s="161" t="s">
        <v>172</v>
      </c>
      <c r="W105" s="161" t="s">
        <v>173</v>
      </c>
      <c r="X105" s="150"/>
      <c r="Y105" s="150"/>
      <c r="Z105" s="150"/>
      <c r="AA105" s="150"/>
      <c r="AB105" s="150"/>
      <c r="AC105" s="150"/>
      <c r="AD105" s="150"/>
      <c r="AE105" s="150" t="s">
        <v>259</v>
      </c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</row>
    <row r="106" spans="1:58" ht="22.5" outlineLevel="1" x14ac:dyDescent="0.2">
      <c r="A106" s="171">
        <v>87</v>
      </c>
      <c r="B106" s="172" t="s">
        <v>418</v>
      </c>
      <c r="C106" s="187" t="s">
        <v>419</v>
      </c>
      <c r="D106" s="173" t="s">
        <v>216</v>
      </c>
      <c r="E106" s="174">
        <v>13</v>
      </c>
      <c r="F106" s="175"/>
      <c r="G106" s="176">
        <f t="shared" si="42"/>
        <v>0</v>
      </c>
      <c r="H106" s="175"/>
      <c r="I106" s="176">
        <f t="shared" si="43"/>
        <v>0</v>
      </c>
      <c r="J106" s="175"/>
      <c r="K106" s="176">
        <f t="shared" si="44"/>
        <v>0</v>
      </c>
      <c r="L106" s="176">
        <v>21</v>
      </c>
      <c r="M106" s="176">
        <f t="shared" si="45"/>
        <v>0</v>
      </c>
      <c r="N106" s="174">
        <v>9.7000000000000005E-4</v>
      </c>
      <c r="O106" s="174">
        <f t="shared" si="46"/>
        <v>0.01</v>
      </c>
      <c r="P106" s="174">
        <v>0</v>
      </c>
      <c r="Q106" s="174">
        <f t="shared" si="47"/>
        <v>0</v>
      </c>
      <c r="R106" s="177" t="s">
        <v>292</v>
      </c>
      <c r="S106" s="161">
        <v>0</v>
      </c>
      <c r="T106" s="161">
        <f t="shared" si="48"/>
        <v>0</v>
      </c>
      <c r="U106" s="161"/>
      <c r="V106" s="161" t="s">
        <v>172</v>
      </c>
      <c r="W106" s="161" t="s">
        <v>173</v>
      </c>
      <c r="X106" s="150"/>
      <c r="Y106" s="150"/>
      <c r="Z106" s="150"/>
      <c r="AA106" s="150"/>
      <c r="AB106" s="150"/>
      <c r="AC106" s="150"/>
      <c r="AD106" s="150"/>
      <c r="AE106" s="150" t="s">
        <v>259</v>
      </c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</row>
    <row r="107" spans="1:58" ht="22.5" outlineLevel="1" x14ac:dyDescent="0.2">
      <c r="A107" s="171">
        <v>88</v>
      </c>
      <c r="B107" s="172" t="s">
        <v>420</v>
      </c>
      <c r="C107" s="187" t="s">
        <v>421</v>
      </c>
      <c r="D107" s="173" t="s">
        <v>216</v>
      </c>
      <c r="E107" s="174">
        <v>3</v>
      </c>
      <c r="F107" s="175"/>
      <c r="G107" s="176">
        <f t="shared" si="42"/>
        <v>0</v>
      </c>
      <c r="H107" s="175"/>
      <c r="I107" s="176">
        <f t="shared" si="43"/>
        <v>0</v>
      </c>
      <c r="J107" s="175"/>
      <c r="K107" s="176">
        <f t="shared" si="44"/>
        <v>0</v>
      </c>
      <c r="L107" s="176">
        <v>21</v>
      </c>
      <c r="M107" s="176">
        <f t="shared" si="45"/>
        <v>0</v>
      </c>
      <c r="N107" s="174">
        <v>1.1100000000000001E-3</v>
      </c>
      <c r="O107" s="174">
        <f t="shared" si="46"/>
        <v>0</v>
      </c>
      <c r="P107" s="174">
        <v>0</v>
      </c>
      <c r="Q107" s="174">
        <f t="shared" si="47"/>
        <v>0</v>
      </c>
      <c r="R107" s="177" t="s">
        <v>292</v>
      </c>
      <c r="S107" s="161">
        <v>0</v>
      </c>
      <c r="T107" s="161">
        <f t="shared" si="48"/>
        <v>0</v>
      </c>
      <c r="U107" s="161"/>
      <c r="V107" s="161" t="s">
        <v>172</v>
      </c>
      <c r="W107" s="161" t="s">
        <v>173</v>
      </c>
      <c r="X107" s="150"/>
      <c r="Y107" s="150"/>
      <c r="Z107" s="150"/>
      <c r="AA107" s="150"/>
      <c r="AB107" s="150"/>
      <c r="AC107" s="150"/>
      <c r="AD107" s="150"/>
      <c r="AE107" s="150" t="s">
        <v>259</v>
      </c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</row>
    <row r="108" spans="1:58" outlineLevel="1" x14ac:dyDescent="0.2">
      <c r="A108" s="157">
        <v>89</v>
      </c>
      <c r="B108" s="158" t="s">
        <v>422</v>
      </c>
      <c r="C108" s="192" t="s">
        <v>423</v>
      </c>
      <c r="D108" s="159" t="s">
        <v>0</v>
      </c>
      <c r="E108" s="191"/>
      <c r="F108" s="162"/>
      <c r="G108" s="161">
        <f t="shared" si="42"/>
        <v>0</v>
      </c>
      <c r="H108" s="162"/>
      <c r="I108" s="161">
        <f t="shared" si="43"/>
        <v>0</v>
      </c>
      <c r="J108" s="162"/>
      <c r="K108" s="161">
        <f t="shared" si="44"/>
        <v>0</v>
      </c>
      <c r="L108" s="161">
        <v>21</v>
      </c>
      <c r="M108" s="161">
        <f t="shared" si="45"/>
        <v>0</v>
      </c>
      <c r="N108" s="160">
        <v>0</v>
      </c>
      <c r="O108" s="160">
        <f t="shared" si="46"/>
        <v>0</v>
      </c>
      <c r="P108" s="160">
        <v>0</v>
      </c>
      <c r="Q108" s="160">
        <f t="shared" si="47"/>
        <v>0</v>
      </c>
      <c r="R108" s="161" t="s">
        <v>189</v>
      </c>
      <c r="S108" s="161">
        <v>0</v>
      </c>
      <c r="T108" s="161">
        <f t="shared" si="48"/>
        <v>0</v>
      </c>
      <c r="U108" s="161"/>
      <c r="V108" s="161" t="s">
        <v>255</v>
      </c>
      <c r="W108" s="161" t="s">
        <v>173</v>
      </c>
      <c r="X108" s="150"/>
      <c r="Y108" s="150"/>
      <c r="Z108" s="150"/>
      <c r="AA108" s="150"/>
      <c r="AB108" s="150"/>
      <c r="AC108" s="150"/>
      <c r="AD108" s="150"/>
      <c r="AE108" s="150" t="s">
        <v>263</v>
      </c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</row>
    <row r="109" spans="1:58" x14ac:dyDescent="0.2">
      <c r="A109" s="164" t="s">
        <v>166</v>
      </c>
      <c r="B109" s="165" t="s">
        <v>121</v>
      </c>
      <c r="C109" s="185" t="s">
        <v>122</v>
      </c>
      <c r="D109" s="166"/>
      <c r="E109" s="167"/>
      <c r="F109" s="168"/>
      <c r="G109" s="168">
        <f>SUMIF(AE110:AE115,"&lt;&gt;NOR",G110:G115)</f>
        <v>0</v>
      </c>
      <c r="H109" s="168"/>
      <c r="I109" s="168">
        <f>SUM(I110:I115)</f>
        <v>0</v>
      </c>
      <c r="J109" s="168"/>
      <c r="K109" s="168">
        <f>SUM(K110:K115)</f>
        <v>0</v>
      </c>
      <c r="L109" s="168"/>
      <c r="M109" s="168">
        <f>SUM(M110:M115)</f>
        <v>0</v>
      </c>
      <c r="N109" s="167"/>
      <c r="O109" s="167">
        <f>SUM(O110:O115)</f>
        <v>0.32</v>
      </c>
      <c r="P109" s="167"/>
      <c r="Q109" s="167">
        <f>SUM(Q110:Q115)</f>
        <v>0</v>
      </c>
      <c r="R109" s="169"/>
      <c r="S109" s="163"/>
      <c r="T109" s="163">
        <f>SUM(T110:T115)</f>
        <v>0</v>
      </c>
      <c r="U109" s="163"/>
      <c r="V109" s="163"/>
      <c r="W109" s="163"/>
      <c r="AE109" t="s">
        <v>167</v>
      </c>
    </row>
    <row r="110" spans="1:58" ht="22.5" outlineLevel="1" x14ac:dyDescent="0.2">
      <c r="A110" s="171">
        <v>90</v>
      </c>
      <c r="B110" s="172" t="s">
        <v>424</v>
      </c>
      <c r="C110" s="187" t="s">
        <v>425</v>
      </c>
      <c r="D110" s="173" t="s">
        <v>204</v>
      </c>
      <c r="E110" s="174">
        <v>8.8879999999999999</v>
      </c>
      <c r="F110" s="175"/>
      <c r="G110" s="176">
        <f t="shared" ref="G110:G115" si="49">ROUND(E110*F110,2)</f>
        <v>0</v>
      </c>
      <c r="H110" s="175"/>
      <c r="I110" s="176">
        <f t="shared" ref="I110:I115" si="50">ROUND(E110*H110,2)</f>
        <v>0</v>
      </c>
      <c r="J110" s="175"/>
      <c r="K110" s="176">
        <f t="shared" ref="K110:K115" si="51">ROUND(E110*J110,2)</f>
        <v>0</v>
      </c>
      <c r="L110" s="176">
        <v>21</v>
      </c>
      <c r="M110" s="176">
        <f t="shared" ref="M110:M115" si="52">G110*(1+L110/100)</f>
        <v>0</v>
      </c>
      <c r="N110" s="174">
        <v>2.5999999999999998E-4</v>
      </c>
      <c r="O110" s="174">
        <f t="shared" ref="O110:O115" si="53">ROUND(E110*N110,2)</f>
        <v>0</v>
      </c>
      <c r="P110" s="174">
        <v>0</v>
      </c>
      <c r="Q110" s="174">
        <f t="shared" ref="Q110:Q115" si="54">ROUND(E110*P110,2)</f>
        <v>0</v>
      </c>
      <c r="R110" s="177" t="s">
        <v>292</v>
      </c>
      <c r="S110" s="161">
        <v>0</v>
      </c>
      <c r="T110" s="161">
        <f t="shared" ref="T110:T115" si="55">ROUND(E110*S110,2)</f>
        <v>0</v>
      </c>
      <c r="U110" s="161"/>
      <c r="V110" s="161" t="s">
        <v>172</v>
      </c>
      <c r="W110" s="161" t="s">
        <v>173</v>
      </c>
      <c r="X110" s="150"/>
      <c r="Y110" s="150"/>
      <c r="Z110" s="150"/>
      <c r="AA110" s="150"/>
      <c r="AB110" s="150"/>
      <c r="AC110" s="150"/>
      <c r="AD110" s="150"/>
      <c r="AE110" s="150" t="s">
        <v>259</v>
      </c>
      <c r="AF110" s="150"/>
      <c r="AG110" s="150"/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</row>
    <row r="111" spans="1:58" ht="22.5" outlineLevel="1" x14ac:dyDescent="0.2">
      <c r="A111" s="178">
        <v>91</v>
      </c>
      <c r="B111" s="179" t="s">
        <v>426</v>
      </c>
      <c r="C111" s="186" t="s">
        <v>427</v>
      </c>
      <c r="D111" s="180" t="s">
        <v>304</v>
      </c>
      <c r="E111" s="181">
        <v>4</v>
      </c>
      <c r="F111" s="182"/>
      <c r="G111" s="183">
        <f t="shared" si="49"/>
        <v>0</v>
      </c>
      <c r="H111" s="182"/>
      <c r="I111" s="183">
        <f t="shared" si="50"/>
        <v>0</v>
      </c>
      <c r="J111" s="182"/>
      <c r="K111" s="183">
        <f t="shared" si="51"/>
        <v>0</v>
      </c>
      <c r="L111" s="183">
        <v>21</v>
      </c>
      <c r="M111" s="183">
        <f t="shared" si="52"/>
        <v>0</v>
      </c>
      <c r="N111" s="181">
        <v>6.8000000000000005E-2</v>
      </c>
      <c r="O111" s="181">
        <f t="shared" si="53"/>
        <v>0.27</v>
      </c>
      <c r="P111" s="181">
        <v>0</v>
      </c>
      <c r="Q111" s="181">
        <f t="shared" si="54"/>
        <v>0</v>
      </c>
      <c r="R111" s="184" t="s">
        <v>171</v>
      </c>
      <c r="S111" s="161">
        <v>0</v>
      </c>
      <c r="T111" s="161">
        <f t="shared" si="55"/>
        <v>0</v>
      </c>
      <c r="U111" s="161"/>
      <c r="V111" s="161" t="s">
        <v>308</v>
      </c>
      <c r="W111" s="161" t="s">
        <v>173</v>
      </c>
      <c r="X111" s="150"/>
      <c r="Y111" s="150"/>
      <c r="Z111" s="150"/>
      <c r="AA111" s="150"/>
      <c r="AB111" s="150"/>
      <c r="AC111" s="150"/>
      <c r="AD111" s="150"/>
      <c r="AE111" s="150" t="s">
        <v>309</v>
      </c>
      <c r="AF111" s="150"/>
      <c r="AG111" s="150"/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</row>
    <row r="112" spans="1:58" ht="22.5" outlineLevel="1" x14ac:dyDescent="0.2">
      <c r="A112" s="171">
        <v>92</v>
      </c>
      <c r="B112" s="172" t="s">
        <v>428</v>
      </c>
      <c r="C112" s="187" t="s">
        <v>429</v>
      </c>
      <c r="D112" s="173" t="s">
        <v>216</v>
      </c>
      <c r="E112" s="174">
        <v>31.04</v>
      </c>
      <c r="F112" s="175"/>
      <c r="G112" s="176">
        <f t="shared" si="49"/>
        <v>0</v>
      </c>
      <c r="H112" s="175"/>
      <c r="I112" s="176">
        <f t="shared" si="50"/>
        <v>0</v>
      </c>
      <c r="J112" s="175"/>
      <c r="K112" s="176">
        <f t="shared" si="51"/>
        <v>0</v>
      </c>
      <c r="L112" s="176">
        <v>21</v>
      </c>
      <c r="M112" s="176">
        <f t="shared" si="52"/>
        <v>0</v>
      </c>
      <c r="N112" s="174">
        <v>1.4999999999999999E-4</v>
      </c>
      <c r="O112" s="174">
        <f t="shared" si="53"/>
        <v>0</v>
      </c>
      <c r="P112" s="174">
        <v>0</v>
      </c>
      <c r="Q112" s="174">
        <f t="shared" si="54"/>
        <v>0</v>
      </c>
      <c r="R112" s="177" t="s">
        <v>292</v>
      </c>
      <c r="S112" s="161">
        <v>0</v>
      </c>
      <c r="T112" s="161">
        <f t="shared" si="55"/>
        <v>0</v>
      </c>
      <c r="U112" s="161"/>
      <c r="V112" s="161" t="s">
        <v>172</v>
      </c>
      <c r="W112" s="161" t="s">
        <v>173</v>
      </c>
      <c r="X112" s="150"/>
      <c r="Y112" s="150"/>
      <c r="Z112" s="150"/>
      <c r="AA112" s="150"/>
      <c r="AB112" s="150"/>
      <c r="AC112" s="150"/>
      <c r="AD112" s="150"/>
      <c r="AE112" s="150" t="s">
        <v>259</v>
      </c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</row>
    <row r="113" spans="1:58" outlineLevel="1" x14ac:dyDescent="0.2">
      <c r="A113" s="171">
        <v>93</v>
      </c>
      <c r="B113" s="172" t="s">
        <v>430</v>
      </c>
      <c r="C113" s="187" t="s">
        <v>431</v>
      </c>
      <c r="D113" s="173" t="s">
        <v>304</v>
      </c>
      <c r="E113" s="174">
        <v>1</v>
      </c>
      <c r="F113" s="175"/>
      <c r="G113" s="176">
        <f t="shared" si="49"/>
        <v>0</v>
      </c>
      <c r="H113" s="175"/>
      <c r="I113" s="176">
        <f t="shared" si="50"/>
        <v>0</v>
      </c>
      <c r="J113" s="175"/>
      <c r="K113" s="176">
        <f t="shared" si="51"/>
        <v>0</v>
      </c>
      <c r="L113" s="176">
        <v>21</v>
      </c>
      <c r="M113" s="176">
        <f t="shared" si="52"/>
        <v>0</v>
      </c>
      <c r="N113" s="174">
        <v>8.7000000000000001E-4</v>
      </c>
      <c r="O113" s="174">
        <f t="shared" si="53"/>
        <v>0</v>
      </c>
      <c r="P113" s="174">
        <v>0</v>
      </c>
      <c r="Q113" s="174">
        <f t="shared" si="54"/>
        <v>0</v>
      </c>
      <c r="R113" s="177" t="s">
        <v>292</v>
      </c>
      <c r="S113" s="161">
        <v>0</v>
      </c>
      <c r="T113" s="161">
        <f t="shared" si="55"/>
        <v>0</v>
      </c>
      <c r="U113" s="161"/>
      <c r="V113" s="161" t="s">
        <v>172</v>
      </c>
      <c r="W113" s="161" t="s">
        <v>173</v>
      </c>
      <c r="X113" s="150"/>
      <c r="Y113" s="150"/>
      <c r="Z113" s="150"/>
      <c r="AA113" s="150"/>
      <c r="AB113" s="150"/>
      <c r="AC113" s="150"/>
      <c r="AD113" s="150"/>
      <c r="AE113" s="150" t="s">
        <v>259</v>
      </c>
      <c r="AF113" s="150"/>
      <c r="AG113" s="150"/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</row>
    <row r="114" spans="1:58" ht="22.5" outlineLevel="1" x14ac:dyDescent="0.2">
      <c r="A114" s="171">
        <v>94</v>
      </c>
      <c r="B114" s="172" t="s">
        <v>432</v>
      </c>
      <c r="C114" s="187" t="s">
        <v>433</v>
      </c>
      <c r="D114" s="173" t="s">
        <v>304</v>
      </c>
      <c r="E114" s="174">
        <v>1</v>
      </c>
      <c r="F114" s="175"/>
      <c r="G114" s="176">
        <f t="shared" si="49"/>
        <v>0</v>
      </c>
      <c r="H114" s="175"/>
      <c r="I114" s="176">
        <f t="shared" si="50"/>
        <v>0</v>
      </c>
      <c r="J114" s="175"/>
      <c r="K114" s="176">
        <f t="shared" si="51"/>
        <v>0</v>
      </c>
      <c r="L114" s="176">
        <v>21</v>
      </c>
      <c r="M114" s="176">
        <f t="shared" si="52"/>
        <v>0</v>
      </c>
      <c r="N114" s="174">
        <v>5.1999999999999998E-2</v>
      </c>
      <c r="O114" s="174">
        <f t="shared" si="53"/>
        <v>0.05</v>
      </c>
      <c r="P114" s="174">
        <v>0</v>
      </c>
      <c r="Q114" s="174">
        <f t="shared" si="54"/>
        <v>0</v>
      </c>
      <c r="R114" s="177" t="s">
        <v>171</v>
      </c>
      <c r="S114" s="161">
        <v>0</v>
      </c>
      <c r="T114" s="161">
        <f t="shared" si="55"/>
        <v>0</v>
      </c>
      <c r="U114" s="161"/>
      <c r="V114" s="161" t="s">
        <v>308</v>
      </c>
      <c r="W114" s="161" t="s">
        <v>173</v>
      </c>
      <c r="X114" s="150"/>
      <c r="Y114" s="150"/>
      <c r="Z114" s="150"/>
      <c r="AA114" s="150"/>
      <c r="AB114" s="150"/>
      <c r="AC114" s="150"/>
      <c r="AD114" s="150"/>
      <c r="AE114" s="150" t="s">
        <v>309</v>
      </c>
      <c r="AF114" s="150"/>
      <c r="AG114" s="150"/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</row>
    <row r="115" spans="1:58" outlineLevel="1" x14ac:dyDescent="0.2">
      <c r="A115" s="157">
        <v>95</v>
      </c>
      <c r="B115" s="158" t="s">
        <v>434</v>
      </c>
      <c r="C115" s="192" t="s">
        <v>435</v>
      </c>
      <c r="D115" s="159" t="s">
        <v>0</v>
      </c>
      <c r="E115" s="191"/>
      <c r="F115" s="162"/>
      <c r="G115" s="161">
        <f t="shared" si="49"/>
        <v>0</v>
      </c>
      <c r="H115" s="162"/>
      <c r="I115" s="161">
        <f t="shared" si="50"/>
        <v>0</v>
      </c>
      <c r="J115" s="162"/>
      <c r="K115" s="161">
        <f t="shared" si="51"/>
        <v>0</v>
      </c>
      <c r="L115" s="161">
        <v>21</v>
      </c>
      <c r="M115" s="161">
        <f t="shared" si="52"/>
        <v>0</v>
      </c>
      <c r="N115" s="160">
        <v>0</v>
      </c>
      <c r="O115" s="160">
        <f t="shared" si="53"/>
        <v>0</v>
      </c>
      <c r="P115" s="160">
        <v>0</v>
      </c>
      <c r="Q115" s="160">
        <f t="shared" si="54"/>
        <v>0</v>
      </c>
      <c r="R115" s="161" t="s">
        <v>189</v>
      </c>
      <c r="S115" s="161">
        <v>0</v>
      </c>
      <c r="T115" s="161">
        <f t="shared" si="55"/>
        <v>0</v>
      </c>
      <c r="U115" s="161"/>
      <c r="V115" s="161" t="s">
        <v>255</v>
      </c>
      <c r="W115" s="161" t="s">
        <v>173</v>
      </c>
      <c r="X115" s="150"/>
      <c r="Y115" s="150"/>
      <c r="Z115" s="150"/>
      <c r="AA115" s="150"/>
      <c r="AB115" s="150"/>
      <c r="AC115" s="150"/>
      <c r="AD115" s="150"/>
      <c r="AE115" s="150" t="s">
        <v>263</v>
      </c>
      <c r="AF115" s="150"/>
      <c r="AG115" s="150"/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</row>
    <row r="116" spans="1:58" x14ac:dyDescent="0.2">
      <c r="A116" s="164" t="s">
        <v>166</v>
      </c>
      <c r="B116" s="165" t="s">
        <v>123</v>
      </c>
      <c r="C116" s="185" t="s">
        <v>124</v>
      </c>
      <c r="D116" s="166"/>
      <c r="E116" s="167"/>
      <c r="F116" s="168"/>
      <c r="G116" s="168">
        <f>SUMIF(AE117:AE124,"&lt;&gt;NOR",G117:G124)</f>
        <v>0</v>
      </c>
      <c r="H116" s="168"/>
      <c r="I116" s="168">
        <f>SUM(I117:I124)</f>
        <v>0</v>
      </c>
      <c r="J116" s="168"/>
      <c r="K116" s="168">
        <f>SUM(K117:K124)</f>
        <v>0</v>
      </c>
      <c r="L116" s="168"/>
      <c r="M116" s="168">
        <f>SUM(M117:M124)</f>
        <v>0</v>
      </c>
      <c r="N116" s="167"/>
      <c r="O116" s="167">
        <f>SUM(O117:O124)</f>
        <v>0.25</v>
      </c>
      <c r="P116" s="167"/>
      <c r="Q116" s="167">
        <f>SUM(Q117:Q124)</f>
        <v>0</v>
      </c>
      <c r="R116" s="169"/>
      <c r="S116" s="163"/>
      <c r="T116" s="163">
        <f>SUM(T117:T124)</f>
        <v>0</v>
      </c>
      <c r="U116" s="163"/>
      <c r="V116" s="163"/>
      <c r="W116" s="163"/>
      <c r="AE116" t="s">
        <v>167</v>
      </c>
    </row>
    <row r="117" spans="1:58" ht="22.5" outlineLevel="1" x14ac:dyDescent="0.2">
      <c r="A117" s="178">
        <v>96</v>
      </c>
      <c r="B117" s="179" t="s">
        <v>436</v>
      </c>
      <c r="C117" s="186" t="s">
        <v>437</v>
      </c>
      <c r="D117" s="180" t="s">
        <v>304</v>
      </c>
      <c r="E117" s="181">
        <v>1</v>
      </c>
      <c r="F117" s="182"/>
      <c r="G117" s="183">
        <f t="shared" ref="G117:G124" si="56">ROUND(E117*F117,2)</f>
        <v>0</v>
      </c>
      <c r="H117" s="182"/>
      <c r="I117" s="183">
        <f t="shared" ref="I117:I124" si="57">ROUND(E117*H117,2)</f>
        <v>0</v>
      </c>
      <c r="J117" s="182"/>
      <c r="K117" s="183">
        <f t="shared" ref="K117:K124" si="58">ROUND(E117*J117,2)</f>
        <v>0</v>
      </c>
      <c r="L117" s="183">
        <v>21</v>
      </c>
      <c r="M117" s="183">
        <f t="shared" ref="M117:M124" si="59">G117*(1+L117/100)</f>
        <v>0</v>
      </c>
      <c r="N117" s="181">
        <v>0</v>
      </c>
      <c r="O117" s="181">
        <f t="shared" ref="O117:O124" si="60">ROUND(E117*N117,2)</f>
        <v>0</v>
      </c>
      <c r="P117" s="181">
        <v>0</v>
      </c>
      <c r="Q117" s="181">
        <f t="shared" ref="Q117:Q124" si="61">ROUND(E117*P117,2)</f>
        <v>0</v>
      </c>
      <c r="R117" s="184" t="s">
        <v>171</v>
      </c>
      <c r="S117" s="161">
        <v>0</v>
      </c>
      <c r="T117" s="161">
        <f t="shared" ref="T117:T124" si="62">ROUND(E117*S117,2)</f>
        <v>0</v>
      </c>
      <c r="U117" s="161"/>
      <c r="V117" s="161" t="s">
        <v>172</v>
      </c>
      <c r="W117" s="161" t="s">
        <v>173</v>
      </c>
      <c r="X117" s="150"/>
      <c r="Y117" s="150"/>
      <c r="Z117" s="150"/>
      <c r="AA117" s="150"/>
      <c r="AB117" s="150"/>
      <c r="AC117" s="150"/>
      <c r="AD117" s="150"/>
      <c r="AE117" s="150" t="s">
        <v>259</v>
      </c>
      <c r="AF117" s="150"/>
      <c r="AG117" s="150"/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</row>
    <row r="118" spans="1:58" ht="33.75" outlineLevel="1" x14ac:dyDescent="0.2">
      <c r="A118" s="171">
        <v>97</v>
      </c>
      <c r="B118" s="172" t="s">
        <v>438</v>
      </c>
      <c r="C118" s="187" t="s">
        <v>592</v>
      </c>
      <c r="D118" s="173" t="s">
        <v>304</v>
      </c>
      <c r="E118" s="174">
        <v>1</v>
      </c>
      <c r="F118" s="175"/>
      <c r="G118" s="176">
        <f t="shared" si="56"/>
        <v>0</v>
      </c>
      <c r="H118" s="175"/>
      <c r="I118" s="176">
        <f t="shared" si="57"/>
        <v>0</v>
      </c>
      <c r="J118" s="175"/>
      <c r="K118" s="176">
        <f t="shared" si="58"/>
        <v>0</v>
      </c>
      <c r="L118" s="176">
        <v>21</v>
      </c>
      <c r="M118" s="176">
        <f t="shared" si="59"/>
        <v>0</v>
      </c>
      <c r="N118" s="174">
        <v>0</v>
      </c>
      <c r="O118" s="174">
        <f t="shared" si="60"/>
        <v>0</v>
      </c>
      <c r="P118" s="174">
        <v>0</v>
      </c>
      <c r="Q118" s="174">
        <f t="shared" si="61"/>
        <v>0</v>
      </c>
      <c r="R118" s="177" t="s">
        <v>171</v>
      </c>
      <c r="S118" s="161">
        <v>0</v>
      </c>
      <c r="T118" s="161">
        <f t="shared" si="62"/>
        <v>0</v>
      </c>
      <c r="U118" s="161"/>
      <c r="V118" s="161" t="s">
        <v>172</v>
      </c>
      <c r="W118" s="161" t="s">
        <v>173</v>
      </c>
      <c r="X118" s="150"/>
      <c r="Y118" s="150"/>
      <c r="Z118" s="150"/>
      <c r="AA118" s="150"/>
      <c r="AB118" s="150"/>
      <c r="AC118" s="150"/>
      <c r="AD118" s="150"/>
      <c r="AE118" s="150" t="s">
        <v>259</v>
      </c>
      <c r="AF118" s="150"/>
      <c r="AG118" s="150"/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</row>
    <row r="119" spans="1:58" ht="22.5" outlineLevel="1" x14ac:dyDescent="0.2">
      <c r="A119" s="178">
        <v>98</v>
      </c>
      <c r="B119" s="179" t="s">
        <v>439</v>
      </c>
      <c r="C119" s="186" t="s">
        <v>440</v>
      </c>
      <c r="D119" s="180" t="s">
        <v>304</v>
      </c>
      <c r="E119" s="181">
        <v>1</v>
      </c>
      <c r="F119" s="182"/>
      <c r="G119" s="183">
        <f t="shared" si="56"/>
        <v>0</v>
      </c>
      <c r="H119" s="182"/>
      <c r="I119" s="183">
        <f t="shared" si="57"/>
        <v>0</v>
      </c>
      <c r="J119" s="182"/>
      <c r="K119" s="183">
        <f t="shared" si="58"/>
        <v>0</v>
      </c>
      <c r="L119" s="183">
        <v>21</v>
      </c>
      <c r="M119" s="183">
        <f t="shared" si="59"/>
        <v>0</v>
      </c>
      <c r="N119" s="181">
        <v>2.3E-2</v>
      </c>
      <c r="O119" s="181">
        <f t="shared" si="60"/>
        <v>0.02</v>
      </c>
      <c r="P119" s="181">
        <v>0</v>
      </c>
      <c r="Q119" s="181">
        <f t="shared" si="61"/>
        <v>0</v>
      </c>
      <c r="R119" s="184" t="s">
        <v>171</v>
      </c>
      <c r="S119" s="161">
        <v>0</v>
      </c>
      <c r="T119" s="161">
        <f t="shared" si="62"/>
        <v>0</v>
      </c>
      <c r="U119" s="161"/>
      <c r="V119" s="161" t="s">
        <v>172</v>
      </c>
      <c r="W119" s="161" t="s">
        <v>173</v>
      </c>
      <c r="X119" s="150"/>
      <c r="Y119" s="150"/>
      <c r="Z119" s="150"/>
      <c r="AA119" s="150"/>
      <c r="AB119" s="150"/>
      <c r="AC119" s="150"/>
      <c r="AD119" s="150"/>
      <c r="AE119" s="150" t="s">
        <v>259</v>
      </c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</row>
    <row r="120" spans="1:58" ht="22.5" outlineLevel="1" x14ac:dyDescent="0.2">
      <c r="A120" s="178">
        <v>99</v>
      </c>
      <c r="B120" s="179" t="s">
        <v>441</v>
      </c>
      <c r="C120" s="186" t="s">
        <v>442</v>
      </c>
      <c r="D120" s="180" t="s">
        <v>304</v>
      </c>
      <c r="E120" s="181">
        <v>1</v>
      </c>
      <c r="F120" s="182"/>
      <c r="G120" s="183">
        <f t="shared" si="56"/>
        <v>0</v>
      </c>
      <c r="H120" s="182"/>
      <c r="I120" s="183">
        <f t="shared" si="57"/>
        <v>0</v>
      </c>
      <c r="J120" s="182"/>
      <c r="K120" s="183">
        <f t="shared" si="58"/>
        <v>0</v>
      </c>
      <c r="L120" s="183">
        <v>21</v>
      </c>
      <c r="M120" s="183">
        <f t="shared" si="59"/>
        <v>0</v>
      </c>
      <c r="N120" s="181">
        <v>5.1999999999999998E-2</v>
      </c>
      <c r="O120" s="181">
        <f t="shared" si="60"/>
        <v>0.05</v>
      </c>
      <c r="P120" s="181">
        <v>0</v>
      </c>
      <c r="Q120" s="181">
        <f t="shared" si="61"/>
        <v>0</v>
      </c>
      <c r="R120" s="184" t="s">
        <v>171</v>
      </c>
      <c r="S120" s="161">
        <v>0</v>
      </c>
      <c r="T120" s="161">
        <f t="shared" si="62"/>
        <v>0</v>
      </c>
      <c r="U120" s="161"/>
      <c r="V120" s="161" t="s">
        <v>172</v>
      </c>
      <c r="W120" s="161" t="s">
        <v>173</v>
      </c>
      <c r="X120" s="150"/>
      <c r="Y120" s="150"/>
      <c r="Z120" s="150"/>
      <c r="AA120" s="150"/>
      <c r="AB120" s="150"/>
      <c r="AC120" s="150"/>
      <c r="AD120" s="150"/>
      <c r="AE120" s="150" t="s">
        <v>259</v>
      </c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</row>
    <row r="121" spans="1:58" ht="22.5" outlineLevel="1" x14ac:dyDescent="0.2">
      <c r="A121" s="178">
        <v>100</v>
      </c>
      <c r="B121" s="179" t="s">
        <v>443</v>
      </c>
      <c r="C121" s="186" t="s">
        <v>444</v>
      </c>
      <c r="D121" s="180" t="s">
        <v>304</v>
      </c>
      <c r="E121" s="181">
        <v>1</v>
      </c>
      <c r="F121" s="182"/>
      <c r="G121" s="183">
        <f t="shared" si="56"/>
        <v>0</v>
      </c>
      <c r="H121" s="182"/>
      <c r="I121" s="183">
        <f t="shared" si="57"/>
        <v>0</v>
      </c>
      <c r="J121" s="182"/>
      <c r="K121" s="183">
        <f t="shared" si="58"/>
        <v>0</v>
      </c>
      <c r="L121" s="183">
        <v>21</v>
      </c>
      <c r="M121" s="183">
        <f t="shared" si="59"/>
        <v>0</v>
      </c>
      <c r="N121" s="181">
        <v>0.16700000000000001</v>
      </c>
      <c r="O121" s="181">
        <f t="shared" si="60"/>
        <v>0.17</v>
      </c>
      <c r="P121" s="181">
        <v>0</v>
      </c>
      <c r="Q121" s="181">
        <f t="shared" si="61"/>
        <v>0</v>
      </c>
      <c r="R121" s="184" t="s">
        <v>171</v>
      </c>
      <c r="S121" s="161">
        <v>0</v>
      </c>
      <c r="T121" s="161">
        <f t="shared" si="62"/>
        <v>0</v>
      </c>
      <c r="U121" s="161"/>
      <c r="V121" s="161" t="s">
        <v>172</v>
      </c>
      <c r="W121" s="161" t="s">
        <v>173</v>
      </c>
      <c r="X121" s="150"/>
      <c r="Y121" s="150"/>
      <c r="Z121" s="150"/>
      <c r="AA121" s="150"/>
      <c r="AB121" s="150"/>
      <c r="AC121" s="150"/>
      <c r="AD121" s="150"/>
      <c r="AE121" s="150" t="s">
        <v>259</v>
      </c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</row>
    <row r="122" spans="1:58" ht="22.5" outlineLevel="1" x14ac:dyDescent="0.2">
      <c r="A122" s="178">
        <v>101</v>
      </c>
      <c r="B122" s="179" t="s">
        <v>445</v>
      </c>
      <c r="C122" s="186" t="s">
        <v>446</v>
      </c>
      <c r="D122" s="180" t="s">
        <v>304</v>
      </c>
      <c r="E122" s="181">
        <v>1</v>
      </c>
      <c r="F122" s="182"/>
      <c r="G122" s="183">
        <f t="shared" si="56"/>
        <v>0</v>
      </c>
      <c r="H122" s="182"/>
      <c r="I122" s="183">
        <f t="shared" si="57"/>
        <v>0</v>
      </c>
      <c r="J122" s="182"/>
      <c r="K122" s="183">
        <f t="shared" si="58"/>
        <v>0</v>
      </c>
      <c r="L122" s="183">
        <v>21</v>
      </c>
      <c r="M122" s="183">
        <f t="shared" si="59"/>
        <v>0</v>
      </c>
      <c r="N122" s="181">
        <v>1.4E-2</v>
      </c>
      <c r="O122" s="181">
        <f t="shared" si="60"/>
        <v>0.01</v>
      </c>
      <c r="P122" s="181">
        <v>0</v>
      </c>
      <c r="Q122" s="181">
        <f t="shared" si="61"/>
        <v>0</v>
      </c>
      <c r="R122" s="184" t="s">
        <v>171</v>
      </c>
      <c r="S122" s="161">
        <v>0</v>
      </c>
      <c r="T122" s="161">
        <f t="shared" si="62"/>
        <v>0</v>
      </c>
      <c r="U122" s="161"/>
      <c r="V122" s="161" t="s">
        <v>172</v>
      </c>
      <c r="W122" s="161" t="s">
        <v>173</v>
      </c>
      <c r="X122" s="150"/>
      <c r="Y122" s="150"/>
      <c r="Z122" s="150"/>
      <c r="AA122" s="150"/>
      <c r="AB122" s="150"/>
      <c r="AC122" s="150"/>
      <c r="AD122" s="150"/>
      <c r="AE122" s="150" t="s">
        <v>259</v>
      </c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</row>
    <row r="123" spans="1:58" outlineLevel="1" x14ac:dyDescent="0.2">
      <c r="A123" s="171">
        <v>102</v>
      </c>
      <c r="B123" s="172" t="s">
        <v>447</v>
      </c>
      <c r="C123" s="187" t="s">
        <v>448</v>
      </c>
      <c r="D123" s="173" t="s">
        <v>304</v>
      </c>
      <c r="E123" s="174">
        <v>1</v>
      </c>
      <c r="F123" s="175"/>
      <c r="G123" s="176">
        <f t="shared" si="56"/>
        <v>0</v>
      </c>
      <c r="H123" s="175"/>
      <c r="I123" s="176">
        <f t="shared" si="57"/>
        <v>0</v>
      </c>
      <c r="J123" s="175"/>
      <c r="K123" s="176">
        <f t="shared" si="58"/>
        <v>0</v>
      </c>
      <c r="L123" s="176">
        <v>21</v>
      </c>
      <c r="M123" s="176">
        <f t="shared" si="59"/>
        <v>0</v>
      </c>
      <c r="N123" s="174">
        <v>0</v>
      </c>
      <c r="O123" s="174">
        <f t="shared" si="60"/>
        <v>0</v>
      </c>
      <c r="P123" s="174">
        <v>0</v>
      </c>
      <c r="Q123" s="174">
        <f t="shared" si="61"/>
        <v>0</v>
      </c>
      <c r="R123" s="177" t="s">
        <v>171</v>
      </c>
      <c r="S123" s="161">
        <v>0</v>
      </c>
      <c r="T123" s="161">
        <f t="shared" si="62"/>
        <v>0</v>
      </c>
      <c r="U123" s="161"/>
      <c r="V123" s="161" t="s">
        <v>172</v>
      </c>
      <c r="W123" s="161" t="s">
        <v>173</v>
      </c>
      <c r="X123" s="150"/>
      <c r="Y123" s="150"/>
      <c r="Z123" s="150"/>
      <c r="AA123" s="150"/>
      <c r="AB123" s="150"/>
      <c r="AC123" s="150"/>
      <c r="AD123" s="150"/>
      <c r="AE123" s="150" t="s">
        <v>192</v>
      </c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</row>
    <row r="124" spans="1:58" outlineLevel="1" x14ac:dyDescent="0.2">
      <c r="A124" s="157">
        <v>103</v>
      </c>
      <c r="B124" s="158" t="s">
        <v>449</v>
      </c>
      <c r="C124" s="192" t="s">
        <v>450</v>
      </c>
      <c r="D124" s="159" t="s">
        <v>0</v>
      </c>
      <c r="E124" s="191"/>
      <c r="F124" s="162"/>
      <c r="G124" s="161">
        <f t="shared" si="56"/>
        <v>0</v>
      </c>
      <c r="H124" s="162"/>
      <c r="I124" s="161">
        <f t="shared" si="57"/>
        <v>0</v>
      </c>
      <c r="J124" s="162"/>
      <c r="K124" s="161">
        <f t="shared" si="58"/>
        <v>0</v>
      </c>
      <c r="L124" s="161">
        <v>21</v>
      </c>
      <c r="M124" s="161">
        <f t="shared" si="59"/>
        <v>0</v>
      </c>
      <c r="N124" s="160">
        <v>0</v>
      </c>
      <c r="O124" s="160">
        <f t="shared" si="60"/>
        <v>0</v>
      </c>
      <c r="P124" s="160">
        <v>0</v>
      </c>
      <c r="Q124" s="160">
        <f t="shared" si="61"/>
        <v>0</v>
      </c>
      <c r="R124" s="161" t="s">
        <v>189</v>
      </c>
      <c r="S124" s="161">
        <v>0</v>
      </c>
      <c r="T124" s="161">
        <f t="shared" si="62"/>
        <v>0</v>
      </c>
      <c r="U124" s="161"/>
      <c r="V124" s="161" t="s">
        <v>255</v>
      </c>
      <c r="W124" s="161" t="s">
        <v>173</v>
      </c>
      <c r="X124" s="150"/>
      <c r="Y124" s="150"/>
      <c r="Z124" s="150"/>
      <c r="AA124" s="150"/>
      <c r="AB124" s="150"/>
      <c r="AC124" s="150"/>
      <c r="AD124" s="150"/>
      <c r="AE124" s="150" t="s">
        <v>263</v>
      </c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</row>
    <row r="125" spans="1:58" x14ac:dyDescent="0.2">
      <c r="A125" s="164" t="s">
        <v>166</v>
      </c>
      <c r="B125" s="165" t="s">
        <v>125</v>
      </c>
      <c r="C125" s="185" t="s">
        <v>126</v>
      </c>
      <c r="D125" s="166"/>
      <c r="E125" s="167"/>
      <c r="F125" s="168"/>
      <c r="G125" s="168">
        <f>SUMIF(AE126:AE134,"&lt;&gt;NOR",G126:G134)</f>
        <v>0</v>
      </c>
      <c r="H125" s="168"/>
      <c r="I125" s="168">
        <f>SUM(I126:I134)</f>
        <v>0</v>
      </c>
      <c r="J125" s="168"/>
      <c r="K125" s="168">
        <f>SUM(K126:K134)</f>
        <v>0</v>
      </c>
      <c r="L125" s="168"/>
      <c r="M125" s="168">
        <f>SUM(M126:M134)</f>
        <v>0</v>
      </c>
      <c r="N125" s="167"/>
      <c r="O125" s="167">
        <f>SUM(O126:O134)</f>
        <v>0.2</v>
      </c>
      <c r="P125" s="167"/>
      <c r="Q125" s="167">
        <f>SUM(Q126:Q134)</f>
        <v>0</v>
      </c>
      <c r="R125" s="169"/>
      <c r="S125" s="163"/>
      <c r="T125" s="163">
        <f>SUM(T126:T134)</f>
        <v>0</v>
      </c>
      <c r="U125" s="163"/>
      <c r="V125" s="163"/>
      <c r="W125" s="163"/>
      <c r="AE125" t="s">
        <v>167</v>
      </c>
    </row>
    <row r="126" spans="1:58" outlineLevel="1" x14ac:dyDescent="0.2">
      <c r="A126" s="171">
        <v>104</v>
      </c>
      <c r="B126" s="172" t="s">
        <v>451</v>
      </c>
      <c r="C126" s="187" t="s">
        <v>452</v>
      </c>
      <c r="D126" s="173" t="s">
        <v>204</v>
      </c>
      <c r="E126" s="174">
        <v>6.9370000000000003</v>
      </c>
      <c r="F126" s="175"/>
      <c r="G126" s="176">
        <f t="shared" ref="G126:G134" si="63">ROUND(E126*F126,2)</f>
        <v>0</v>
      </c>
      <c r="H126" s="175"/>
      <c r="I126" s="176">
        <f t="shared" ref="I126:I134" si="64">ROUND(E126*H126,2)</f>
        <v>0</v>
      </c>
      <c r="J126" s="175"/>
      <c r="K126" s="176">
        <f t="shared" ref="K126:K134" si="65">ROUND(E126*J126,2)</f>
        <v>0</v>
      </c>
      <c r="L126" s="176">
        <v>21</v>
      </c>
      <c r="M126" s="176">
        <f t="shared" ref="M126:M134" si="66">G126*(1+L126/100)</f>
        <v>0</v>
      </c>
      <c r="N126" s="174">
        <v>0</v>
      </c>
      <c r="O126" s="174">
        <f t="shared" ref="O126:O134" si="67">ROUND(E126*N126,2)</f>
        <v>0</v>
      </c>
      <c r="P126" s="174">
        <v>0</v>
      </c>
      <c r="Q126" s="174">
        <f t="shared" ref="Q126:Q134" si="68">ROUND(E126*P126,2)</f>
        <v>0</v>
      </c>
      <c r="R126" s="177" t="s">
        <v>292</v>
      </c>
      <c r="S126" s="161">
        <v>0</v>
      </c>
      <c r="T126" s="161">
        <f t="shared" ref="T126:T134" si="69">ROUND(E126*S126,2)</f>
        <v>0</v>
      </c>
      <c r="U126" s="161"/>
      <c r="V126" s="161" t="s">
        <v>172</v>
      </c>
      <c r="W126" s="161" t="s">
        <v>173</v>
      </c>
      <c r="X126" s="150"/>
      <c r="Y126" s="150"/>
      <c r="Z126" s="150"/>
      <c r="AA126" s="150"/>
      <c r="AB126" s="150"/>
      <c r="AC126" s="150"/>
      <c r="AD126" s="150"/>
      <c r="AE126" s="150" t="s">
        <v>259</v>
      </c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</row>
    <row r="127" spans="1:58" outlineLevel="1" x14ac:dyDescent="0.2">
      <c r="A127" s="171">
        <v>105</v>
      </c>
      <c r="B127" s="172" t="s">
        <v>453</v>
      </c>
      <c r="C127" s="187" t="s">
        <v>454</v>
      </c>
      <c r="D127" s="173" t="s">
        <v>204</v>
      </c>
      <c r="E127" s="174">
        <v>6.9370000000000003</v>
      </c>
      <c r="F127" s="175"/>
      <c r="G127" s="176">
        <f t="shared" si="63"/>
        <v>0</v>
      </c>
      <c r="H127" s="175"/>
      <c r="I127" s="176">
        <f t="shared" si="64"/>
        <v>0</v>
      </c>
      <c r="J127" s="175"/>
      <c r="K127" s="176">
        <f t="shared" si="65"/>
        <v>0</v>
      </c>
      <c r="L127" s="176">
        <v>21</v>
      </c>
      <c r="M127" s="176">
        <f t="shared" si="66"/>
        <v>0</v>
      </c>
      <c r="N127" s="174">
        <v>2.9999999999999997E-4</v>
      </c>
      <c r="O127" s="174">
        <f t="shared" si="67"/>
        <v>0</v>
      </c>
      <c r="P127" s="174">
        <v>0</v>
      </c>
      <c r="Q127" s="174">
        <f t="shared" si="68"/>
        <v>0</v>
      </c>
      <c r="R127" s="177" t="s">
        <v>292</v>
      </c>
      <c r="S127" s="161">
        <v>0</v>
      </c>
      <c r="T127" s="161">
        <f t="shared" si="69"/>
        <v>0</v>
      </c>
      <c r="U127" s="161"/>
      <c r="V127" s="161" t="s">
        <v>172</v>
      </c>
      <c r="W127" s="161" t="s">
        <v>173</v>
      </c>
      <c r="X127" s="150"/>
      <c r="Y127" s="150"/>
      <c r="Z127" s="150"/>
      <c r="AA127" s="150"/>
      <c r="AB127" s="150"/>
      <c r="AC127" s="150"/>
      <c r="AD127" s="150"/>
      <c r="AE127" s="150" t="s">
        <v>259</v>
      </c>
      <c r="AF127" s="150"/>
      <c r="AG127" s="150"/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</row>
    <row r="128" spans="1:58" outlineLevel="1" x14ac:dyDescent="0.2">
      <c r="A128" s="171">
        <v>106</v>
      </c>
      <c r="B128" s="172" t="s">
        <v>455</v>
      </c>
      <c r="C128" s="187" t="s">
        <v>456</v>
      </c>
      <c r="D128" s="173" t="s">
        <v>204</v>
      </c>
      <c r="E128" s="174">
        <v>6.9370000000000003</v>
      </c>
      <c r="F128" s="175"/>
      <c r="G128" s="176">
        <f t="shared" si="63"/>
        <v>0</v>
      </c>
      <c r="H128" s="175"/>
      <c r="I128" s="176">
        <f t="shared" si="64"/>
        <v>0</v>
      </c>
      <c r="J128" s="175"/>
      <c r="K128" s="176">
        <f t="shared" si="65"/>
        <v>0</v>
      </c>
      <c r="L128" s="176">
        <v>21</v>
      </c>
      <c r="M128" s="176">
        <f t="shared" si="66"/>
        <v>0</v>
      </c>
      <c r="N128" s="174">
        <v>1.5E-3</v>
      </c>
      <c r="O128" s="174">
        <f t="shared" si="67"/>
        <v>0.01</v>
      </c>
      <c r="P128" s="174">
        <v>0</v>
      </c>
      <c r="Q128" s="174">
        <f t="shared" si="68"/>
        <v>0</v>
      </c>
      <c r="R128" s="177" t="s">
        <v>292</v>
      </c>
      <c r="S128" s="161">
        <v>0</v>
      </c>
      <c r="T128" s="161">
        <f t="shared" si="69"/>
        <v>0</v>
      </c>
      <c r="U128" s="161"/>
      <c r="V128" s="161" t="s">
        <v>172</v>
      </c>
      <c r="W128" s="161" t="s">
        <v>173</v>
      </c>
      <c r="X128" s="150"/>
      <c r="Y128" s="150"/>
      <c r="Z128" s="150"/>
      <c r="AA128" s="150"/>
      <c r="AB128" s="150"/>
      <c r="AC128" s="150"/>
      <c r="AD128" s="150"/>
      <c r="AE128" s="150" t="s">
        <v>259</v>
      </c>
      <c r="AF128" s="150"/>
      <c r="AG128" s="150"/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</row>
    <row r="129" spans="1:58" outlineLevel="1" x14ac:dyDescent="0.2">
      <c r="A129" s="171">
        <v>107</v>
      </c>
      <c r="B129" s="172" t="s">
        <v>457</v>
      </c>
      <c r="C129" s="187" t="s">
        <v>458</v>
      </c>
      <c r="D129" s="173" t="s">
        <v>304</v>
      </c>
      <c r="E129" s="174">
        <v>2</v>
      </c>
      <c r="F129" s="175"/>
      <c r="G129" s="176">
        <f t="shared" si="63"/>
        <v>0</v>
      </c>
      <c r="H129" s="175"/>
      <c r="I129" s="176">
        <f t="shared" si="64"/>
        <v>0</v>
      </c>
      <c r="J129" s="175"/>
      <c r="K129" s="176">
        <f t="shared" si="65"/>
        <v>0</v>
      </c>
      <c r="L129" s="176">
        <v>21</v>
      </c>
      <c r="M129" s="176">
        <f t="shared" si="66"/>
        <v>0</v>
      </c>
      <c r="N129" s="174">
        <v>2.0000000000000001E-4</v>
      </c>
      <c r="O129" s="174">
        <f t="shared" si="67"/>
        <v>0</v>
      </c>
      <c r="P129" s="174">
        <v>0</v>
      </c>
      <c r="Q129" s="174">
        <f t="shared" si="68"/>
        <v>0</v>
      </c>
      <c r="R129" s="177" t="s">
        <v>292</v>
      </c>
      <c r="S129" s="161">
        <v>0</v>
      </c>
      <c r="T129" s="161">
        <f t="shared" si="69"/>
        <v>0</v>
      </c>
      <c r="U129" s="161"/>
      <c r="V129" s="161" t="s">
        <v>172</v>
      </c>
      <c r="W129" s="161" t="s">
        <v>173</v>
      </c>
      <c r="X129" s="150"/>
      <c r="Y129" s="150"/>
      <c r="Z129" s="150"/>
      <c r="AA129" s="150"/>
      <c r="AB129" s="150"/>
      <c r="AC129" s="150"/>
      <c r="AD129" s="150"/>
      <c r="AE129" s="150" t="s">
        <v>259</v>
      </c>
      <c r="AF129" s="150"/>
      <c r="AG129" s="150"/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</row>
    <row r="130" spans="1:58" outlineLevel="1" x14ac:dyDescent="0.2">
      <c r="A130" s="171">
        <v>108</v>
      </c>
      <c r="B130" s="172" t="s">
        <v>459</v>
      </c>
      <c r="C130" s="187" t="s">
        <v>460</v>
      </c>
      <c r="D130" s="173" t="s">
        <v>216</v>
      </c>
      <c r="E130" s="174">
        <v>4.37</v>
      </c>
      <c r="F130" s="175"/>
      <c r="G130" s="176">
        <f t="shared" si="63"/>
        <v>0</v>
      </c>
      <c r="H130" s="175"/>
      <c r="I130" s="176">
        <f t="shared" si="64"/>
        <v>0</v>
      </c>
      <c r="J130" s="175"/>
      <c r="K130" s="176">
        <f t="shared" si="65"/>
        <v>0</v>
      </c>
      <c r="L130" s="176">
        <v>21</v>
      </c>
      <c r="M130" s="176">
        <f t="shared" si="66"/>
        <v>0</v>
      </c>
      <c r="N130" s="174">
        <v>1.42E-3</v>
      </c>
      <c r="O130" s="174">
        <f t="shared" si="67"/>
        <v>0.01</v>
      </c>
      <c r="P130" s="174">
        <v>0</v>
      </c>
      <c r="Q130" s="174">
        <f t="shared" si="68"/>
        <v>0</v>
      </c>
      <c r="R130" s="177" t="s">
        <v>292</v>
      </c>
      <c r="S130" s="161">
        <v>0</v>
      </c>
      <c r="T130" s="161">
        <f t="shared" si="69"/>
        <v>0</v>
      </c>
      <c r="U130" s="161"/>
      <c r="V130" s="161" t="s">
        <v>172</v>
      </c>
      <c r="W130" s="161" t="s">
        <v>173</v>
      </c>
      <c r="X130" s="150"/>
      <c r="Y130" s="150"/>
      <c r="Z130" s="150"/>
      <c r="AA130" s="150"/>
      <c r="AB130" s="150"/>
      <c r="AC130" s="150"/>
      <c r="AD130" s="150"/>
      <c r="AE130" s="150" t="s">
        <v>259</v>
      </c>
      <c r="AF130" s="150"/>
      <c r="AG130" s="150"/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</row>
    <row r="131" spans="1:58" ht="22.5" outlineLevel="1" x14ac:dyDescent="0.2">
      <c r="A131" s="171">
        <v>109</v>
      </c>
      <c r="B131" s="172" t="s">
        <v>461</v>
      </c>
      <c r="C131" s="187" t="s">
        <v>462</v>
      </c>
      <c r="D131" s="173" t="s">
        <v>204</v>
      </c>
      <c r="E131" s="174">
        <v>6.9370000000000003</v>
      </c>
      <c r="F131" s="175"/>
      <c r="G131" s="176">
        <f t="shared" si="63"/>
        <v>0</v>
      </c>
      <c r="H131" s="175"/>
      <c r="I131" s="176">
        <f t="shared" si="64"/>
        <v>0</v>
      </c>
      <c r="J131" s="175"/>
      <c r="K131" s="176">
        <f t="shared" si="65"/>
        <v>0</v>
      </c>
      <c r="L131" s="176">
        <v>21</v>
      </c>
      <c r="M131" s="176">
        <f t="shared" si="66"/>
        <v>0</v>
      </c>
      <c r="N131" s="174">
        <v>6.0000000000000001E-3</v>
      </c>
      <c r="O131" s="174">
        <f t="shared" si="67"/>
        <v>0.04</v>
      </c>
      <c r="P131" s="174">
        <v>0</v>
      </c>
      <c r="Q131" s="174">
        <f t="shared" si="68"/>
        <v>0</v>
      </c>
      <c r="R131" s="177" t="s">
        <v>292</v>
      </c>
      <c r="S131" s="161">
        <v>0</v>
      </c>
      <c r="T131" s="161">
        <f t="shared" si="69"/>
        <v>0</v>
      </c>
      <c r="U131" s="161"/>
      <c r="V131" s="161" t="s">
        <v>172</v>
      </c>
      <c r="W131" s="161" t="s">
        <v>173</v>
      </c>
      <c r="X131" s="150"/>
      <c r="Y131" s="150"/>
      <c r="Z131" s="150"/>
      <c r="AA131" s="150"/>
      <c r="AB131" s="150"/>
      <c r="AC131" s="150"/>
      <c r="AD131" s="150"/>
      <c r="AE131" s="150" t="s">
        <v>259</v>
      </c>
      <c r="AF131" s="150"/>
      <c r="AG131" s="150"/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</row>
    <row r="132" spans="1:58" outlineLevel="1" x14ac:dyDescent="0.2">
      <c r="A132" s="178">
        <v>110</v>
      </c>
      <c r="B132" s="179" t="s">
        <v>463</v>
      </c>
      <c r="C132" s="186" t="s">
        <v>464</v>
      </c>
      <c r="D132" s="180" t="s">
        <v>204</v>
      </c>
      <c r="E132" s="181">
        <v>7.6310000000000002</v>
      </c>
      <c r="F132" s="182"/>
      <c r="G132" s="183">
        <f t="shared" si="63"/>
        <v>0</v>
      </c>
      <c r="H132" s="182"/>
      <c r="I132" s="183">
        <f t="shared" si="64"/>
        <v>0</v>
      </c>
      <c r="J132" s="182"/>
      <c r="K132" s="183">
        <f t="shared" si="65"/>
        <v>0</v>
      </c>
      <c r="L132" s="183">
        <v>21</v>
      </c>
      <c r="M132" s="183">
        <f t="shared" si="66"/>
        <v>0</v>
      </c>
      <c r="N132" s="181">
        <v>1.806E-2</v>
      </c>
      <c r="O132" s="181">
        <f t="shared" si="67"/>
        <v>0.14000000000000001</v>
      </c>
      <c r="P132" s="181">
        <v>0</v>
      </c>
      <c r="Q132" s="181">
        <f t="shared" si="68"/>
        <v>0</v>
      </c>
      <c r="R132" s="184" t="s">
        <v>292</v>
      </c>
      <c r="S132" s="161">
        <v>0</v>
      </c>
      <c r="T132" s="161">
        <f t="shared" si="69"/>
        <v>0</v>
      </c>
      <c r="U132" s="161"/>
      <c r="V132" s="161" t="s">
        <v>308</v>
      </c>
      <c r="W132" s="161" t="s">
        <v>173</v>
      </c>
      <c r="X132" s="150"/>
      <c r="Y132" s="150"/>
      <c r="Z132" s="150"/>
      <c r="AA132" s="150"/>
      <c r="AB132" s="150"/>
      <c r="AC132" s="150"/>
      <c r="AD132" s="150"/>
      <c r="AE132" s="150" t="s">
        <v>309</v>
      </c>
      <c r="AF132" s="150"/>
      <c r="AG132" s="150"/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</row>
    <row r="133" spans="1:58" ht="22.5" outlineLevel="1" x14ac:dyDescent="0.2">
      <c r="A133" s="171">
        <v>111</v>
      </c>
      <c r="B133" s="172" t="s">
        <v>465</v>
      </c>
      <c r="C133" s="187" t="s">
        <v>466</v>
      </c>
      <c r="D133" s="173" t="s">
        <v>204</v>
      </c>
      <c r="E133" s="174">
        <v>6.9370000000000003</v>
      </c>
      <c r="F133" s="175"/>
      <c r="G133" s="176">
        <f t="shared" si="63"/>
        <v>0</v>
      </c>
      <c r="H133" s="175"/>
      <c r="I133" s="176">
        <f t="shared" si="64"/>
        <v>0</v>
      </c>
      <c r="J133" s="175"/>
      <c r="K133" s="176">
        <f t="shared" si="65"/>
        <v>0</v>
      </c>
      <c r="L133" s="176">
        <v>21</v>
      </c>
      <c r="M133" s="176">
        <f t="shared" si="66"/>
        <v>0</v>
      </c>
      <c r="N133" s="174">
        <v>0</v>
      </c>
      <c r="O133" s="174">
        <f t="shared" si="67"/>
        <v>0</v>
      </c>
      <c r="P133" s="174">
        <v>0</v>
      </c>
      <c r="Q133" s="174">
        <f t="shared" si="68"/>
        <v>0</v>
      </c>
      <c r="R133" s="177" t="s">
        <v>292</v>
      </c>
      <c r="S133" s="161">
        <v>0</v>
      </c>
      <c r="T133" s="161">
        <f t="shared" si="69"/>
        <v>0</v>
      </c>
      <c r="U133" s="161"/>
      <c r="V133" s="161" t="s">
        <v>172</v>
      </c>
      <c r="W133" s="161" t="s">
        <v>173</v>
      </c>
      <c r="X133" s="150"/>
      <c r="Y133" s="150"/>
      <c r="Z133" s="150"/>
      <c r="AA133" s="150"/>
      <c r="AB133" s="150"/>
      <c r="AC133" s="150"/>
      <c r="AD133" s="150"/>
      <c r="AE133" s="150" t="s">
        <v>259</v>
      </c>
      <c r="AF133" s="150"/>
      <c r="AG133" s="150"/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</row>
    <row r="134" spans="1:58" outlineLevel="1" x14ac:dyDescent="0.2">
      <c r="A134" s="157">
        <v>112</v>
      </c>
      <c r="B134" s="158" t="s">
        <v>467</v>
      </c>
      <c r="C134" s="192" t="s">
        <v>468</v>
      </c>
      <c r="D134" s="159" t="s">
        <v>0</v>
      </c>
      <c r="E134" s="191"/>
      <c r="F134" s="162"/>
      <c r="G134" s="161">
        <f t="shared" si="63"/>
        <v>0</v>
      </c>
      <c r="H134" s="162"/>
      <c r="I134" s="161">
        <f t="shared" si="64"/>
        <v>0</v>
      </c>
      <c r="J134" s="162"/>
      <c r="K134" s="161">
        <f t="shared" si="65"/>
        <v>0</v>
      </c>
      <c r="L134" s="161">
        <v>21</v>
      </c>
      <c r="M134" s="161">
        <f t="shared" si="66"/>
        <v>0</v>
      </c>
      <c r="N134" s="160">
        <v>0</v>
      </c>
      <c r="O134" s="160">
        <f t="shared" si="67"/>
        <v>0</v>
      </c>
      <c r="P134" s="160">
        <v>0</v>
      </c>
      <c r="Q134" s="160">
        <f t="shared" si="68"/>
        <v>0</v>
      </c>
      <c r="R134" s="161" t="s">
        <v>189</v>
      </c>
      <c r="S134" s="161">
        <v>0</v>
      </c>
      <c r="T134" s="161">
        <f t="shared" si="69"/>
        <v>0</v>
      </c>
      <c r="U134" s="161"/>
      <c r="V134" s="161" t="s">
        <v>255</v>
      </c>
      <c r="W134" s="161" t="s">
        <v>173</v>
      </c>
      <c r="X134" s="150"/>
      <c r="Y134" s="150"/>
      <c r="Z134" s="150"/>
      <c r="AA134" s="150"/>
      <c r="AB134" s="150"/>
      <c r="AC134" s="150"/>
      <c r="AD134" s="150"/>
      <c r="AE134" s="150" t="s">
        <v>263</v>
      </c>
      <c r="AF134" s="150"/>
      <c r="AG134" s="150"/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</row>
    <row r="135" spans="1:58" x14ac:dyDescent="0.2">
      <c r="A135" s="164" t="s">
        <v>166</v>
      </c>
      <c r="B135" s="165" t="s">
        <v>129</v>
      </c>
      <c r="C135" s="185" t="s">
        <v>130</v>
      </c>
      <c r="D135" s="166"/>
      <c r="E135" s="167"/>
      <c r="F135" s="168"/>
      <c r="G135" s="168">
        <f>SUMIF(AE136:AE138,"&lt;&gt;NOR",G136:G138)</f>
        <v>0</v>
      </c>
      <c r="H135" s="168"/>
      <c r="I135" s="168">
        <f>SUM(I136:I138)</f>
        <v>0</v>
      </c>
      <c r="J135" s="168"/>
      <c r="K135" s="168">
        <f>SUM(K136:K138)</f>
        <v>0</v>
      </c>
      <c r="L135" s="168"/>
      <c r="M135" s="168">
        <f>SUM(M136:M138)</f>
        <v>0</v>
      </c>
      <c r="N135" s="167"/>
      <c r="O135" s="167">
        <f>SUM(O136:O138)</f>
        <v>0.04</v>
      </c>
      <c r="P135" s="167"/>
      <c r="Q135" s="167">
        <f>SUM(Q136:Q138)</f>
        <v>0</v>
      </c>
      <c r="R135" s="169"/>
      <c r="S135" s="163"/>
      <c r="T135" s="163">
        <f>SUM(T136:T138)</f>
        <v>0</v>
      </c>
      <c r="U135" s="163"/>
      <c r="V135" s="163"/>
      <c r="W135" s="163"/>
      <c r="AE135" t="s">
        <v>167</v>
      </c>
    </row>
    <row r="136" spans="1:58" outlineLevel="1" x14ac:dyDescent="0.2">
      <c r="A136" s="171">
        <v>113</v>
      </c>
      <c r="B136" s="172" t="s">
        <v>469</v>
      </c>
      <c r="C136" s="187" t="s">
        <v>470</v>
      </c>
      <c r="D136" s="173" t="s">
        <v>204</v>
      </c>
      <c r="E136" s="174">
        <v>73.504999999999995</v>
      </c>
      <c r="F136" s="175"/>
      <c r="G136" s="176">
        <f>ROUND(E136*F136,2)</f>
        <v>0</v>
      </c>
      <c r="H136" s="175"/>
      <c r="I136" s="176">
        <f>ROUND(E136*H136,2)</f>
        <v>0</v>
      </c>
      <c r="J136" s="175"/>
      <c r="K136" s="176">
        <f>ROUND(E136*J136,2)</f>
        <v>0</v>
      </c>
      <c r="L136" s="176">
        <v>21</v>
      </c>
      <c r="M136" s="176">
        <f>G136*(1+L136/100)</f>
        <v>0</v>
      </c>
      <c r="N136" s="174">
        <v>0</v>
      </c>
      <c r="O136" s="174">
        <f>ROUND(E136*N136,2)</f>
        <v>0</v>
      </c>
      <c r="P136" s="174">
        <v>0</v>
      </c>
      <c r="Q136" s="174">
        <f>ROUND(E136*P136,2)</f>
        <v>0</v>
      </c>
      <c r="R136" s="177" t="s">
        <v>292</v>
      </c>
      <c r="S136" s="161">
        <v>0</v>
      </c>
      <c r="T136" s="161">
        <f>ROUND(E136*S136,2)</f>
        <v>0</v>
      </c>
      <c r="U136" s="161"/>
      <c r="V136" s="161" t="s">
        <v>172</v>
      </c>
      <c r="W136" s="161" t="s">
        <v>173</v>
      </c>
      <c r="X136" s="150"/>
      <c r="Y136" s="150"/>
      <c r="Z136" s="150"/>
      <c r="AA136" s="150"/>
      <c r="AB136" s="150"/>
      <c r="AC136" s="150"/>
      <c r="AD136" s="150"/>
      <c r="AE136" s="150" t="s">
        <v>259</v>
      </c>
      <c r="AF136" s="150"/>
      <c r="AG136" s="150"/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</row>
    <row r="137" spans="1:58" ht="22.5" outlineLevel="1" x14ac:dyDescent="0.2">
      <c r="A137" s="171">
        <v>114</v>
      </c>
      <c r="B137" s="172" t="s">
        <v>471</v>
      </c>
      <c r="C137" s="187" t="s">
        <v>472</v>
      </c>
      <c r="D137" s="173" t="s">
        <v>204</v>
      </c>
      <c r="E137" s="174">
        <v>73.504999999999995</v>
      </c>
      <c r="F137" s="175"/>
      <c r="G137" s="176">
        <f>ROUND(E137*F137,2)</f>
        <v>0</v>
      </c>
      <c r="H137" s="175"/>
      <c r="I137" s="176">
        <f>ROUND(E137*H137,2)</f>
        <v>0</v>
      </c>
      <c r="J137" s="175"/>
      <c r="K137" s="176">
        <f>ROUND(E137*J137,2)</f>
        <v>0</v>
      </c>
      <c r="L137" s="176">
        <v>21</v>
      </c>
      <c r="M137" s="176">
        <f>G137*(1+L137/100)</f>
        <v>0</v>
      </c>
      <c r="N137" s="174">
        <v>2.1000000000000001E-4</v>
      </c>
      <c r="O137" s="174">
        <f>ROUND(E137*N137,2)</f>
        <v>0.02</v>
      </c>
      <c r="P137" s="174">
        <v>0</v>
      </c>
      <c r="Q137" s="174">
        <f>ROUND(E137*P137,2)</f>
        <v>0</v>
      </c>
      <c r="R137" s="177" t="s">
        <v>292</v>
      </c>
      <c r="S137" s="161">
        <v>0</v>
      </c>
      <c r="T137" s="161">
        <f>ROUND(E137*S137,2)</f>
        <v>0</v>
      </c>
      <c r="U137" s="161"/>
      <c r="V137" s="161" t="s">
        <v>172</v>
      </c>
      <c r="W137" s="161" t="s">
        <v>173</v>
      </c>
      <c r="X137" s="150"/>
      <c r="Y137" s="150"/>
      <c r="Z137" s="150"/>
      <c r="AA137" s="150"/>
      <c r="AB137" s="150"/>
      <c r="AC137" s="150"/>
      <c r="AD137" s="150"/>
      <c r="AE137" s="150" t="s">
        <v>259</v>
      </c>
      <c r="AF137" s="150"/>
      <c r="AG137" s="150"/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</row>
    <row r="138" spans="1:58" ht="22.5" outlineLevel="1" x14ac:dyDescent="0.2">
      <c r="A138" s="171">
        <v>115</v>
      </c>
      <c r="B138" s="172" t="s">
        <v>473</v>
      </c>
      <c r="C138" s="187" t="s">
        <v>474</v>
      </c>
      <c r="D138" s="173" t="s">
        <v>204</v>
      </c>
      <c r="E138" s="174">
        <v>73.504999999999995</v>
      </c>
      <c r="F138" s="175"/>
      <c r="G138" s="176">
        <f>ROUND(E138*F138,2)</f>
        <v>0</v>
      </c>
      <c r="H138" s="175"/>
      <c r="I138" s="176">
        <f>ROUND(E138*H138,2)</f>
        <v>0</v>
      </c>
      <c r="J138" s="175"/>
      <c r="K138" s="176">
        <f>ROUND(E138*J138,2)</f>
        <v>0</v>
      </c>
      <c r="L138" s="176">
        <v>21</v>
      </c>
      <c r="M138" s="176">
        <f>G138*(1+L138/100)</f>
        <v>0</v>
      </c>
      <c r="N138" s="174">
        <v>2.9E-4</v>
      </c>
      <c r="O138" s="174">
        <f>ROUND(E138*N138,2)</f>
        <v>0.02</v>
      </c>
      <c r="P138" s="174">
        <v>0</v>
      </c>
      <c r="Q138" s="174">
        <f>ROUND(E138*P138,2)</f>
        <v>0</v>
      </c>
      <c r="R138" s="177" t="s">
        <v>292</v>
      </c>
      <c r="S138" s="161">
        <v>0</v>
      </c>
      <c r="T138" s="161">
        <f>ROUND(E138*S138,2)</f>
        <v>0</v>
      </c>
      <c r="U138" s="161"/>
      <c r="V138" s="161" t="s">
        <v>172</v>
      </c>
      <c r="W138" s="161" t="s">
        <v>173</v>
      </c>
      <c r="X138" s="150"/>
      <c r="Y138" s="150"/>
      <c r="Z138" s="150"/>
      <c r="AA138" s="150"/>
      <c r="AB138" s="150"/>
      <c r="AC138" s="150"/>
      <c r="AD138" s="150"/>
      <c r="AE138" s="150" t="s">
        <v>259</v>
      </c>
      <c r="AF138" s="150"/>
      <c r="AG138" s="150"/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</row>
    <row r="139" spans="1:58" x14ac:dyDescent="0.2">
      <c r="A139" s="3"/>
      <c r="B139" s="4"/>
      <c r="C139" s="188"/>
      <c r="D139" s="6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AC139">
        <v>12</v>
      </c>
      <c r="AD139">
        <v>21</v>
      </c>
      <c r="AE139" t="s">
        <v>154</v>
      </c>
    </row>
    <row r="140" spans="1:58" x14ac:dyDescent="0.2">
      <c r="A140" s="153"/>
      <c r="B140" s="154" t="s">
        <v>29</v>
      </c>
      <c r="C140" s="189"/>
      <c r="D140" s="155"/>
      <c r="E140" s="156"/>
      <c r="F140" s="156"/>
      <c r="G140" s="170">
        <f>G8+G19+G28+G39+G45+G47+G70+G75+G77+G79+G89+G97+G109+G116+G125+G135</f>
        <v>0</v>
      </c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AC140">
        <f>SUMIF(L7:L138,AC139,G7:G138)</f>
        <v>0</v>
      </c>
      <c r="AD140">
        <f>SUMIF(L7:L138,AD139,G7:G138)</f>
        <v>0</v>
      </c>
      <c r="AE140" t="s">
        <v>185</v>
      </c>
    </row>
    <row r="141" spans="1:58" x14ac:dyDescent="0.2">
      <c r="C141" s="190"/>
      <c r="D141" s="10"/>
      <c r="AE141" t="s">
        <v>186</v>
      </c>
    </row>
    <row r="142" spans="1:58" x14ac:dyDescent="0.2">
      <c r="D142" s="10"/>
    </row>
    <row r="143" spans="1:58" x14ac:dyDescent="0.2">
      <c r="D143" s="10"/>
    </row>
    <row r="144" spans="1:58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42DD9-42FA-4F02-B100-F52554F44258}">
  <sheetPr>
    <outlinePr summaryBelow="0"/>
  </sheetPr>
  <dimension ref="A1:BF4999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4" customWidth="1"/>
    <col min="3" max="3" width="63.28515625" style="124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</cols>
  <sheetData>
    <row r="1" spans="1:58" ht="15.75" customHeight="1" x14ac:dyDescent="0.25">
      <c r="A1" s="351" t="s">
        <v>141</v>
      </c>
      <c r="B1" s="351"/>
      <c r="C1" s="351"/>
      <c r="D1" s="351"/>
      <c r="E1" s="351"/>
      <c r="F1" s="351"/>
      <c r="G1" s="351"/>
      <c r="AE1" t="s">
        <v>142</v>
      </c>
    </row>
    <row r="2" spans="1:58" ht="25.15" customHeight="1" x14ac:dyDescent="0.2">
      <c r="A2" s="50" t="s">
        <v>7</v>
      </c>
      <c r="B2" s="49" t="s">
        <v>43</v>
      </c>
      <c r="C2" s="352" t="s">
        <v>44</v>
      </c>
      <c r="D2" s="353"/>
      <c r="E2" s="353"/>
      <c r="F2" s="353"/>
      <c r="G2" s="354"/>
      <c r="AE2" t="s">
        <v>143</v>
      </c>
    </row>
    <row r="3" spans="1:58" ht="25.15" customHeight="1" x14ac:dyDescent="0.2">
      <c r="A3" s="50" t="s">
        <v>8</v>
      </c>
      <c r="B3" s="49" t="s">
        <v>47</v>
      </c>
      <c r="C3" s="352" t="s">
        <v>44</v>
      </c>
      <c r="D3" s="353"/>
      <c r="E3" s="353"/>
      <c r="F3" s="353"/>
      <c r="G3" s="354"/>
      <c r="AA3" s="124" t="s">
        <v>143</v>
      </c>
      <c r="AE3" t="s">
        <v>144</v>
      </c>
    </row>
    <row r="4" spans="1:58" ht="25.15" customHeight="1" x14ac:dyDescent="0.2">
      <c r="A4" s="143" t="s">
        <v>9</v>
      </c>
      <c r="B4" s="144" t="s">
        <v>54</v>
      </c>
      <c r="C4" s="355" t="s">
        <v>55</v>
      </c>
      <c r="D4" s="356"/>
      <c r="E4" s="356"/>
      <c r="F4" s="356"/>
      <c r="G4" s="357"/>
      <c r="AE4" t="s">
        <v>145</v>
      </c>
    </row>
    <row r="5" spans="1:58" x14ac:dyDescent="0.2">
      <c r="D5" s="10"/>
    </row>
    <row r="6" spans="1:58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58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</row>
    <row r="8" spans="1:58" x14ac:dyDescent="0.2">
      <c r="A8" s="164" t="s">
        <v>166</v>
      </c>
      <c r="B8" s="165" t="s">
        <v>131</v>
      </c>
      <c r="C8" s="185" t="s">
        <v>132</v>
      </c>
      <c r="D8" s="166"/>
      <c r="E8" s="167"/>
      <c r="F8" s="168"/>
      <c r="G8" s="168">
        <f>SUMIF(AE9:AE9,"&lt;&gt;NOR",G9:G9)</f>
        <v>0</v>
      </c>
      <c r="H8" s="168"/>
      <c r="I8" s="168">
        <f>SUM(I9:I9)</f>
        <v>0</v>
      </c>
      <c r="J8" s="168"/>
      <c r="K8" s="168">
        <f>SUM(K9:K9)</f>
        <v>0</v>
      </c>
      <c r="L8" s="168"/>
      <c r="M8" s="168">
        <f>SUM(M9:M9)</f>
        <v>0</v>
      </c>
      <c r="N8" s="167"/>
      <c r="O8" s="167">
        <f>SUM(O9:O9)</f>
        <v>0</v>
      </c>
      <c r="P8" s="167"/>
      <c r="Q8" s="167">
        <f>SUM(Q9:Q9)</f>
        <v>0</v>
      </c>
      <c r="R8" s="169"/>
      <c r="S8" s="163"/>
      <c r="T8" s="163">
        <f>SUM(T9:T9)</f>
        <v>0</v>
      </c>
      <c r="U8" s="163"/>
      <c r="V8" s="163"/>
      <c r="W8" s="163"/>
      <c r="AE8" t="s">
        <v>167</v>
      </c>
    </row>
    <row r="9" spans="1:58" ht="22.5" outlineLevel="1" x14ac:dyDescent="0.2">
      <c r="A9" s="171">
        <v>1</v>
      </c>
      <c r="B9" s="172" t="s">
        <v>475</v>
      </c>
      <c r="C9" s="187" t="s">
        <v>593</v>
      </c>
      <c r="D9" s="173"/>
      <c r="E9" s="174">
        <v>0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7" t="s">
        <v>171</v>
      </c>
      <c r="S9" s="161">
        <v>0</v>
      </c>
      <c r="T9" s="161">
        <f>ROUND(E9*S9,2)</f>
        <v>0</v>
      </c>
      <c r="U9" s="161"/>
      <c r="V9" s="161" t="s">
        <v>308</v>
      </c>
      <c r="W9" s="161" t="s">
        <v>173</v>
      </c>
      <c r="X9" s="150"/>
      <c r="Y9" s="150"/>
      <c r="Z9" s="150"/>
      <c r="AA9" s="150"/>
      <c r="AB9" s="150"/>
      <c r="AC9" s="150"/>
      <c r="AD9" s="150"/>
      <c r="AE9" s="150" t="s">
        <v>309</v>
      </c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</row>
    <row r="10" spans="1:58" x14ac:dyDescent="0.2">
      <c r="A10" s="3"/>
      <c r="B10" s="4"/>
      <c r="C10" s="188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AC10">
        <v>12</v>
      </c>
      <c r="AD10">
        <v>21</v>
      </c>
      <c r="AE10" t="s">
        <v>154</v>
      </c>
    </row>
    <row r="11" spans="1:58" x14ac:dyDescent="0.2">
      <c r="A11" s="153"/>
      <c r="B11" s="154" t="s">
        <v>29</v>
      </c>
      <c r="C11" s="189"/>
      <c r="D11" s="155"/>
      <c r="E11" s="156"/>
      <c r="F11" s="156"/>
      <c r="G11" s="170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AC11">
        <f>SUMIF(L7:L9,AC10,G7:G9)</f>
        <v>0</v>
      </c>
      <c r="AD11">
        <f>SUMIF(L7:L9,AD10,G7:G9)</f>
        <v>0</v>
      </c>
      <c r="AE11" t="s">
        <v>185</v>
      </c>
    </row>
    <row r="12" spans="1:58" x14ac:dyDescent="0.2">
      <c r="C12" s="190"/>
      <c r="D12" s="10"/>
      <c r="AE12" t="s">
        <v>186</v>
      </c>
    </row>
    <row r="13" spans="1:58" x14ac:dyDescent="0.2">
      <c r="D13" s="10"/>
    </row>
    <row r="14" spans="1:58" x14ac:dyDescent="0.2">
      <c r="D14" s="10"/>
    </row>
    <row r="15" spans="1:58" x14ac:dyDescent="0.2">
      <c r="D15" s="10"/>
    </row>
    <row r="16" spans="1:58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42A64-ACE2-404F-921A-B5B2195BB671}">
  <sheetPr>
    <outlinePr summaryBelow="0"/>
  </sheetPr>
  <dimension ref="A1:BF4986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4" customWidth="1"/>
    <col min="3" max="3" width="63.28515625" style="124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 x14ac:dyDescent="0.25">
      <c r="A1" s="351" t="s">
        <v>141</v>
      </c>
      <c r="B1" s="351"/>
      <c r="C1" s="351"/>
      <c r="D1" s="351"/>
      <c r="E1" s="351"/>
      <c r="F1" s="351"/>
      <c r="G1" s="351"/>
      <c r="AE1" t="s">
        <v>142</v>
      </c>
    </row>
    <row r="2" spans="1:58" ht="25.15" customHeight="1" x14ac:dyDescent="0.2">
      <c r="A2" s="50" t="s">
        <v>7</v>
      </c>
      <c r="B2" s="49" t="s">
        <v>43</v>
      </c>
      <c r="C2" s="352" t="s">
        <v>44</v>
      </c>
      <c r="D2" s="353"/>
      <c r="E2" s="353"/>
      <c r="F2" s="353"/>
      <c r="G2" s="354"/>
      <c r="AE2" t="s">
        <v>143</v>
      </c>
    </row>
    <row r="3" spans="1:58" ht="25.15" customHeight="1" x14ac:dyDescent="0.2">
      <c r="A3" s="50" t="s">
        <v>8</v>
      </c>
      <c r="B3" s="49" t="s">
        <v>47</v>
      </c>
      <c r="C3" s="352" t="s">
        <v>44</v>
      </c>
      <c r="D3" s="353"/>
      <c r="E3" s="353"/>
      <c r="F3" s="353"/>
      <c r="G3" s="354"/>
      <c r="AA3" s="124" t="s">
        <v>143</v>
      </c>
      <c r="AE3" t="s">
        <v>144</v>
      </c>
    </row>
    <row r="4" spans="1:58" ht="25.15" customHeight="1" x14ac:dyDescent="0.2">
      <c r="A4" s="143" t="s">
        <v>9</v>
      </c>
      <c r="B4" s="144" t="s">
        <v>56</v>
      </c>
      <c r="C4" s="355" t="s">
        <v>57</v>
      </c>
      <c r="D4" s="356"/>
      <c r="E4" s="356"/>
      <c r="F4" s="356"/>
      <c r="G4" s="357"/>
      <c r="AE4" t="s">
        <v>145</v>
      </c>
    </row>
    <row r="5" spans="1:58" x14ac:dyDescent="0.2">
      <c r="D5" s="10"/>
    </row>
    <row r="6" spans="1:58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58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</row>
    <row r="8" spans="1:58" x14ac:dyDescent="0.2">
      <c r="A8" s="164" t="s">
        <v>166</v>
      </c>
      <c r="B8" s="165" t="s">
        <v>93</v>
      </c>
      <c r="C8" s="185" t="s">
        <v>94</v>
      </c>
      <c r="D8" s="166"/>
      <c r="E8" s="167"/>
      <c r="F8" s="168"/>
      <c r="G8" s="168">
        <f>SUMIF(AE9:AE23,"&lt;&gt;NOR",G9:G23)</f>
        <v>0</v>
      </c>
      <c r="H8" s="168"/>
      <c r="I8" s="168">
        <f>SUM(I9:I23)</f>
        <v>0</v>
      </c>
      <c r="J8" s="168"/>
      <c r="K8" s="168">
        <f>SUM(K9:K23)</f>
        <v>0</v>
      </c>
      <c r="L8" s="168"/>
      <c r="M8" s="168">
        <f>SUM(M9:M23)</f>
        <v>0</v>
      </c>
      <c r="N8" s="167"/>
      <c r="O8" s="167">
        <f>SUM(O9:O23)</f>
        <v>60.54</v>
      </c>
      <c r="P8" s="167"/>
      <c r="Q8" s="167">
        <f>SUM(Q9:Q23)</f>
        <v>0</v>
      </c>
      <c r="R8" s="169"/>
      <c r="S8" s="163"/>
      <c r="T8" s="163">
        <f>SUM(T9:T23)</f>
        <v>270.20000000000005</v>
      </c>
      <c r="U8" s="163"/>
      <c r="V8" s="163"/>
      <c r="W8" s="163"/>
      <c r="AE8" t="s">
        <v>167</v>
      </c>
    </row>
    <row r="9" spans="1:58" outlineLevel="1" x14ac:dyDescent="0.2">
      <c r="A9" s="171">
        <v>1</v>
      </c>
      <c r="B9" s="172" t="s">
        <v>476</v>
      </c>
      <c r="C9" s="187" t="s">
        <v>594</v>
      </c>
      <c r="D9" s="173" t="s">
        <v>188</v>
      </c>
      <c r="E9" s="174">
        <v>13.3</v>
      </c>
      <c r="F9" s="175"/>
      <c r="G9" s="176">
        <f t="shared" ref="G9:G23" si="0">ROUND(E9*F9,2)</f>
        <v>0</v>
      </c>
      <c r="H9" s="175"/>
      <c r="I9" s="176">
        <f t="shared" ref="I9:I23" si="1">ROUND(E9*H9,2)</f>
        <v>0</v>
      </c>
      <c r="J9" s="175"/>
      <c r="K9" s="176">
        <f t="shared" ref="K9:K23" si="2">ROUND(E9*J9,2)</f>
        <v>0</v>
      </c>
      <c r="L9" s="176">
        <v>21</v>
      </c>
      <c r="M9" s="176">
        <f t="shared" ref="M9:M23" si="3">G9*(1+L9/100)</f>
        <v>0</v>
      </c>
      <c r="N9" s="174">
        <v>0</v>
      </c>
      <c r="O9" s="174">
        <f t="shared" ref="O9:O23" si="4">ROUND(E9*N9,2)</f>
        <v>0</v>
      </c>
      <c r="P9" s="174">
        <v>0</v>
      </c>
      <c r="Q9" s="174">
        <f t="shared" ref="Q9:Q23" si="5">ROUND(E9*P9,2)</f>
        <v>0</v>
      </c>
      <c r="R9" s="177" t="s">
        <v>171</v>
      </c>
      <c r="S9" s="161">
        <v>1.34E-2</v>
      </c>
      <c r="T9" s="161">
        <f t="shared" ref="T9:T23" si="6">ROUND(E9*S9,2)</f>
        <v>0.18</v>
      </c>
      <c r="U9" s="161"/>
      <c r="V9" s="161" t="s">
        <v>172</v>
      </c>
      <c r="W9" s="161" t="s">
        <v>173</v>
      </c>
      <c r="X9" s="150"/>
      <c r="Y9" s="150"/>
      <c r="Z9" s="150"/>
      <c r="AA9" s="150"/>
      <c r="AB9" s="150"/>
      <c r="AC9" s="150"/>
      <c r="AD9" s="150"/>
      <c r="AE9" s="150" t="s">
        <v>174</v>
      </c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</row>
    <row r="10" spans="1:58" outlineLevel="1" x14ac:dyDescent="0.2">
      <c r="A10" s="178">
        <v>2</v>
      </c>
      <c r="B10" s="179" t="s">
        <v>477</v>
      </c>
      <c r="C10" s="186" t="s">
        <v>478</v>
      </c>
      <c r="D10" s="180" t="s">
        <v>188</v>
      </c>
      <c r="E10" s="181">
        <v>111.75</v>
      </c>
      <c r="F10" s="182"/>
      <c r="G10" s="183">
        <f t="shared" si="0"/>
        <v>0</v>
      </c>
      <c r="H10" s="182"/>
      <c r="I10" s="183">
        <f t="shared" si="1"/>
        <v>0</v>
      </c>
      <c r="J10" s="182"/>
      <c r="K10" s="183">
        <f t="shared" si="2"/>
        <v>0</v>
      </c>
      <c r="L10" s="183">
        <v>21</v>
      </c>
      <c r="M10" s="183">
        <f t="shared" si="3"/>
        <v>0</v>
      </c>
      <c r="N10" s="181">
        <v>0</v>
      </c>
      <c r="O10" s="181">
        <f t="shared" si="4"/>
        <v>0</v>
      </c>
      <c r="P10" s="181">
        <v>0</v>
      </c>
      <c r="Q10" s="181">
        <f t="shared" si="5"/>
        <v>0</v>
      </c>
      <c r="R10" s="184" t="s">
        <v>171</v>
      </c>
      <c r="S10" s="161">
        <v>0</v>
      </c>
      <c r="T10" s="161">
        <f t="shared" si="6"/>
        <v>0</v>
      </c>
      <c r="U10" s="161"/>
      <c r="V10" s="161" t="s">
        <v>172</v>
      </c>
      <c r="W10" s="161" t="s">
        <v>173</v>
      </c>
      <c r="X10" s="150"/>
      <c r="Y10" s="150"/>
      <c r="Z10" s="150"/>
      <c r="AA10" s="150"/>
      <c r="AB10" s="150"/>
      <c r="AC10" s="150"/>
      <c r="AD10" s="150"/>
      <c r="AE10" s="150" t="s">
        <v>174</v>
      </c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</row>
    <row r="11" spans="1:58" outlineLevel="1" x14ac:dyDescent="0.2">
      <c r="A11" s="171">
        <v>3</v>
      </c>
      <c r="B11" s="172" t="s">
        <v>479</v>
      </c>
      <c r="C11" s="187" t="s">
        <v>595</v>
      </c>
      <c r="D11" s="173" t="s">
        <v>204</v>
      </c>
      <c r="E11" s="174">
        <v>363</v>
      </c>
      <c r="F11" s="175"/>
      <c r="G11" s="176">
        <f t="shared" si="0"/>
        <v>0</v>
      </c>
      <c r="H11" s="175"/>
      <c r="I11" s="176">
        <f t="shared" si="1"/>
        <v>0</v>
      </c>
      <c r="J11" s="175"/>
      <c r="K11" s="176">
        <f t="shared" si="2"/>
        <v>0</v>
      </c>
      <c r="L11" s="176">
        <v>21</v>
      </c>
      <c r="M11" s="176">
        <f t="shared" si="3"/>
        <v>0</v>
      </c>
      <c r="N11" s="174">
        <v>9.8999999999999999E-4</v>
      </c>
      <c r="O11" s="174">
        <f t="shared" si="4"/>
        <v>0.36</v>
      </c>
      <c r="P11" s="174">
        <v>0</v>
      </c>
      <c r="Q11" s="174">
        <f t="shared" si="5"/>
        <v>0</v>
      </c>
      <c r="R11" s="177" t="s">
        <v>171</v>
      </c>
      <c r="S11" s="161">
        <v>0.23599999999999999</v>
      </c>
      <c r="T11" s="161">
        <f t="shared" si="6"/>
        <v>85.67</v>
      </c>
      <c r="U11" s="161"/>
      <c r="V11" s="161" t="s">
        <v>172</v>
      </c>
      <c r="W11" s="161" t="s">
        <v>173</v>
      </c>
      <c r="X11" s="150"/>
      <c r="Y11" s="150"/>
      <c r="Z11" s="150"/>
      <c r="AA11" s="150"/>
      <c r="AB11" s="150"/>
      <c r="AC11" s="150"/>
      <c r="AD11" s="150"/>
      <c r="AE11" s="150" t="s">
        <v>174</v>
      </c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</row>
    <row r="12" spans="1:58" outlineLevel="1" x14ac:dyDescent="0.2">
      <c r="A12" s="171">
        <v>4</v>
      </c>
      <c r="B12" s="172" t="s">
        <v>480</v>
      </c>
      <c r="C12" s="187" t="s">
        <v>596</v>
      </c>
      <c r="D12" s="173" t="s">
        <v>204</v>
      </c>
      <c r="E12" s="174">
        <v>363</v>
      </c>
      <c r="F12" s="175"/>
      <c r="G12" s="176">
        <f t="shared" si="0"/>
        <v>0</v>
      </c>
      <c r="H12" s="175"/>
      <c r="I12" s="176">
        <f t="shared" si="1"/>
        <v>0</v>
      </c>
      <c r="J12" s="175"/>
      <c r="K12" s="176">
        <f t="shared" si="2"/>
        <v>0</v>
      </c>
      <c r="L12" s="176">
        <v>21</v>
      </c>
      <c r="M12" s="176">
        <f t="shared" si="3"/>
        <v>0</v>
      </c>
      <c r="N12" s="174">
        <v>0</v>
      </c>
      <c r="O12" s="174">
        <f t="shared" si="4"/>
        <v>0</v>
      </c>
      <c r="P12" s="174">
        <v>0</v>
      </c>
      <c r="Q12" s="174">
        <f t="shared" si="5"/>
        <v>0</v>
      </c>
      <c r="R12" s="177" t="s">
        <v>171</v>
      </c>
      <c r="S12" s="161">
        <v>7.0000000000000007E-2</v>
      </c>
      <c r="T12" s="161">
        <f t="shared" si="6"/>
        <v>25.41</v>
      </c>
      <c r="U12" s="161"/>
      <c r="V12" s="161" t="s">
        <v>172</v>
      </c>
      <c r="W12" s="161" t="s">
        <v>173</v>
      </c>
      <c r="X12" s="150"/>
      <c r="Y12" s="150"/>
      <c r="Z12" s="150"/>
      <c r="AA12" s="150"/>
      <c r="AB12" s="150"/>
      <c r="AC12" s="150"/>
      <c r="AD12" s="150"/>
      <c r="AE12" s="150" t="s">
        <v>174</v>
      </c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</row>
    <row r="13" spans="1:58" outlineLevel="1" x14ac:dyDescent="0.2">
      <c r="A13" s="171">
        <v>5</v>
      </c>
      <c r="B13" s="172" t="s">
        <v>481</v>
      </c>
      <c r="C13" s="187" t="s">
        <v>597</v>
      </c>
      <c r="D13" s="173" t="s">
        <v>188</v>
      </c>
      <c r="E13" s="174">
        <v>67.05</v>
      </c>
      <c r="F13" s="175"/>
      <c r="G13" s="176">
        <f t="shared" si="0"/>
        <v>0</v>
      </c>
      <c r="H13" s="175"/>
      <c r="I13" s="176">
        <f t="shared" si="1"/>
        <v>0</v>
      </c>
      <c r="J13" s="175"/>
      <c r="K13" s="176">
        <f t="shared" si="2"/>
        <v>0</v>
      </c>
      <c r="L13" s="176">
        <v>21</v>
      </c>
      <c r="M13" s="176">
        <f t="shared" si="3"/>
        <v>0</v>
      </c>
      <c r="N13" s="174">
        <v>0</v>
      </c>
      <c r="O13" s="174">
        <f t="shared" si="4"/>
        <v>0</v>
      </c>
      <c r="P13" s="174">
        <v>0</v>
      </c>
      <c r="Q13" s="174">
        <f t="shared" si="5"/>
        <v>0</v>
      </c>
      <c r="R13" s="177" t="s">
        <v>189</v>
      </c>
      <c r="S13" s="161">
        <v>0.34499999999999997</v>
      </c>
      <c r="T13" s="161">
        <f t="shared" si="6"/>
        <v>23.13</v>
      </c>
      <c r="U13" s="161"/>
      <c r="V13" s="161" t="s">
        <v>172</v>
      </c>
      <c r="W13" s="161" t="s">
        <v>173</v>
      </c>
      <c r="X13" s="150"/>
      <c r="Y13" s="150"/>
      <c r="Z13" s="150"/>
      <c r="AA13" s="150"/>
      <c r="AB13" s="150"/>
      <c r="AC13" s="150"/>
      <c r="AD13" s="150"/>
      <c r="AE13" s="150" t="s">
        <v>174</v>
      </c>
      <c r="AF13" s="150"/>
      <c r="AG13" s="150"/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</row>
    <row r="14" spans="1:58" outlineLevel="1" x14ac:dyDescent="0.2">
      <c r="A14" s="171">
        <v>6</v>
      </c>
      <c r="B14" s="172" t="s">
        <v>194</v>
      </c>
      <c r="C14" s="187" t="s">
        <v>195</v>
      </c>
      <c r="D14" s="173" t="s">
        <v>188</v>
      </c>
      <c r="E14" s="174">
        <v>133</v>
      </c>
      <c r="F14" s="175"/>
      <c r="G14" s="176">
        <f t="shared" si="0"/>
        <v>0</v>
      </c>
      <c r="H14" s="175"/>
      <c r="I14" s="176">
        <f t="shared" si="1"/>
        <v>0</v>
      </c>
      <c r="J14" s="175"/>
      <c r="K14" s="176">
        <f t="shared" si="2"/>
        <v>0</v>
      </c>
      <c r="L14" s="176">
        <v>21</v>
      </c>
      <c r="M14" s="176">
        <f t="shared" si="3"/>
        <v>0</v>
      </c>
      <c r="N14" s="174">
        <v>0</v>
      </c>
      <c r="O14" s="174">
        <f t="shared" si="4"/>
        <v>0</v>
      </c>
      <c r="P14" s="174">
        <v>0</v>
      </c>
      <c r="Q14" s="174">
        <f t="shared" si="5"/>
        <v>0</v>
      </c>
      <c r="R14" s="177" t="s">
        <v>189</v>
      </c>
      <c r="S14" s="161">
        <v>1.0999999999999999E-2</v>
      </c>
      <c r="T14" s="161">
        <f t="shared" si="6"/>
        <v>1.46</v>
      </c>
      <c r="U14" s="161"/>
      <c r="V14" s="161" t="s">
        <v>172</v>
      </c>
      <c r="W14" s="161" t="s">
        <v>173</v>
      </c>
      <c r="X14" s="150"/>
      <c r="Y14" s="150"/>
      <c r="Z14" s="150"/>
      <c r="AA14" s="150"/>
      <c r="AB14" s="150"/>
      <c r="AC14" s="150"/>
      <c r="AD14" s="150"/>
      <c r="AE14" s="150" t="s">
        <v>192</v>
      </c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</row>
    <row r="15" spans="1:58" outlineLevel="1" x14ac:dyDescent="0.2">
      <c r="A15" s="171">
        <v>7</v>
      </c>
      <c r="B15" s="172" t="s">
        <v>193</v>
      </c>
      <c r="C15" s="187" t="s">
        <v>576</v>
      </c>
      <c r="D15" s="173" t="s">
        <v>188</v>
      </c>
      <c r="E15" s="174">
        <v>45.25</v>
      </c>
      <c r="F15" s="175"/>
      <c r="G15" s="176">
        <f t="shared" si="0"/>
        <v>0</v>
      </c>
      <c r="H15" s="175"/>
      <c r="I15" s="176">
        <f t="shared" si="1"/>
        <v>0</v>
      </c>
      <c r="J15" s="175"/>
      <c r="K15" s="176">
        <f t="shared" si="2"/>
        <v>0</v>
      </c>
      <c r="L15" s="176">
        <v>21</v>
      </c>
      <c r="M15" s="176">
        <f t="shared" si="3"/>
        <v>0</v>
      </c>
      <c r="N15" s="174">
        <v>0</v>
      </c>
      <c r="O15" s="174">
        <f t="shared" si="4"/>
        <v>0</v>
      </c>
      <c r="P15" s="174">
        <v>0</v>
      </c>
      <c r="Q15" s="174">
        <f t="shared" si="5"/>
        <v>0</v>
      </c>
      <c r="R15" s="177" t="s">
        <v>171</v>
      </c>
      <c r="S15" s="161">
        <v>1.0999999999999999E-2</v>
      </c>
      <c r="T15" s="161">
        <f t="shared" si="6"/>
        <v>0.5</v>
      </c>
      <c r="U15" s="161"/>
      <c r="V15" s="161" t="s">
        <v>172</v>
      </c>
      <c r="W15" s="161" t="s">
        <v>173</v>
      </c>
      <c r="X15" s="150"/>
      <c r="Y15" s="150"/>
      <c r="Z15" s="150"/>
      <c r="AA15" s="150"/>
      <c r="AB15" s="150"/>
      <c r="AC15" s="150"/>
      <c r="AD15" s="150"/>
      <c r="AE15" s="150" t="s">
        <v>174</v>
      </c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</row>
    <row r="16" spans="1:58" outlineLevel="1" x14ac:dyDescent="0.2">
      <c r="A16" s="171">
        <v>8</v>
      </c>
      <c r="B16" s="172" t="s">
        <v>196</v>
      </c>
      <c r="C16" s="187" t="s">
        <v>560</v>
      </c>
      <c r="D16" s="173" t="s">
        <v>188</v>
      </c>
      <c r="E16" s="174">
        <v>1357.5</v>
      </c>
      <c r="F16" s="175"/>
      <c r="G16" s="176">
        <f t="shared" si="0"/>
        <v>0</v>
      </c>
      <c r="H16" s="175"/>
      <c r="I16" s="176">
        <f t="shared" si="1"/>
        <v>0</v>
      </c>
      <c r="J16" s="175"/>
      <c r="K16" s="176">
        <f t="shared" si="2"/>
        <v>0</v>
      </c>
      <c r="L16" s="176">
        <v>21</v>
      </c>
      <c r="M16" s="176">
        <f t="shared" si="3"/>
        <v>0</v>
      </c>
      <c r="N16" s="174">
        <v>0</v>
      </c>
      <c r="O16" s="174">
        <f t="shared" si="4"/>
        <v>0</v>
      </c>
      <c r="P16" s="174">
        <v>0</v>
      </c>
      <c r="Q16" s="174">
        <f t="shared" si="5"/>
        <v>0</v>
      </c>
      <c r="R16" s="177" t="s">
        <v>171</v>
      </c>
      <c r="S16" s="161">
        <v>0</v>
      </c>
      <c r="T16" s="161">
        <f t="shared" si="6"/>
        <v>0</v>
      </c>
      <c r="U16" s="161"/>
      <c r="V16" s="161" t="s">
        <v>172</v>
      </c>
      <c r="W16" s="161" t="s">
        <v>173</v>
      </c>
      <c r="X16" s="150"/>
      <c r="Y16" s="150"/>
      <c r="Z16" s="150"/>
      <c r="AA16" s="150"/>
      <c r="AB16" s="150"/>
      <c r="AC16" s="150"/>
      <c r="AD16" s="150"/>
      <c r="AE16" s="150" t="s">
        <v>174</v>
      </c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</row>
    <row r="17" spans="1:58" outlineLevel="1" x14ac:dyDescent="0.2">
      <c r="A17" s="178">
        <v>9</v>
      </c>
      <c r="B17" s="179" t="s">
        <v>276</v>
      </c>
      <c r="C17" s="186" t="s">
        <v>608</v>
      </c>
      <c r="D17" s="180" t="s">
        <v>188</v>
      </c>
      <c r="E17" s="181">
        <v>66.5</v>
      </c>
      <c r="F17" s="182"/>
      <c r="G17" s="183">
        <f t="shared" si="0"/>
        <v>0</v>
      </c>
      <c r="H17" s="182"/>
      <c r="I17" s="183">
        <f t="shared" si="1"/>
        <v>0</v>
      </c>
      <c r="J17" s="182"/>
      <c r="K17" s="183">
        <f t="shared" si="2"/>
        <v>0</v>
      </c>
      <c r="L17" s="183">
        <v>21</v>
      </c>
      <c r="M17" s="183">
        <f t="shared" si="3"/>
        <v>0</v>
      </c>
      <c r="N17" s="181">
        <v>0</v>
      </c>
      <c r="O17" s="181">
        <f t="shared" si="4"/>
        <v>0</v>
      </c>
      <c r="P17" s="181">
        <v>0</v>
      </c>
      <c r="Q17" s="181">
        <f t="shared" si="5"/>
        <v>0</v>
      </c>
      <c r="R17" s="184" t="s">
        <v>189</v>
      </c>
      <c r="S17" s="161">
        <v>0.65200000000000002</v>
      </c>
      <c r="T17" s="161">
        <f t="shared" si="6"/>
        <v>43.36</v>
      </c>
      <c r="U17" s="161"/>
      <c r="V17" s="161" t="s">
        <v>172</v>
      </c>
      <c r="W17" s="161" t="s">
        <v>173</v>
      </c>
      <c r="X17" s="150"/>
      <c r="Y17" s="150"/>
      <c r="Z17" s="150"/>
      <c r="AA17" s="150"/>
      <c r="AB17" s="150"/>
      <c r="AC17" s="150"/>
      <c r="AD17" s="150"/>
      <c r="AE17" s="150" t="s">
        <v>192</v>
      </c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</row>
    <row r="18" spans="1:58" outlineLevel="1" x14ac:dyDescent="0.2">
      <c r="A18" s="178">
        <v>10</v>
      </c>
      <c r="B18" s="179" t="s">
        <v>198</v>
      </c>
      <c r="C18" s="186" t="s">
        <v>562</v>
      </c>
      <c r="D18" s="180" t="s">
        <v>188</v>
      </c>
      <c r="E18" s="181">
        <v>66.5</v>
      </c>
      <c r="F18" s="182"/>
      <c r="G18" s="183">
        <f t="shared" si="0"/>
        <v>0</v>
      </c>
      <c r="H18" s="182"/>
      <c r="I18" s="183">
        <f t="shared" si="1"/>
        <v>0</v>
      </c>
      <c r="J18" s="182"/>
      <c r="K18" s="183">
        <f t="shared" si="2"/>
        <v>0</v>
      </c>
      <c r="L18" s="183">
        <v>21</v>
      </c>
      <c r="M18" s="183">
        <f t="shared" si="3"/>
        <v>0</v>
      </c>
      <c r="N18" s="181">
        <v>0</v>
      </c>
      <c r="O18" s="181">
        <f t="shared" si="4"/>
        <v>0</v>
      </c>
      <c r="P18" s="181">
        <v>0</v>
      </c>
      <c r="Q18" s="181">
        <f t="shared" si="5"/>
        <v>0</v>
      </c>
      <c r="R18" s="184" t="s">
        <v>171</v>
      </c>
      <c r="S18" s="161">
        <v>0</v>
      </c>
      <c r="T18" s="161">
        <f t="shared" si="6"/>
        <v>0</v>
      </c>
      <c r="U18" s="161"/>
      <c r="V18" s="161" t="s">
        <v>172</v>
      </c>
      <c r="W18" s="161" t="s">
        <v>173</v>
      </c>
      <c r="X18" s="150"/>
      <c r="Y18" s="150"/>
      <c r="Z18" s="150"/>
      <c r="AA18" s="150"/>
      <c r="AB18" s="150"/>
      <c r="AC18" s="150"/>
      <c r="AD18" s="150"/>
      <c r="AE18" s="150" t="s">
        <v>174</v>
      </c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</row>
    <row r="19" spans="1:58" outlineLevel="1" x14ac:dyDescent="0.2">
      <c r="A19" s="171">
        <v>11</v>
      </c>
      <c r="B19" s="172" t="s">
        <v>199</v>
      </c>
      <c r="C19" s="187" t="s">
        <v>563</v>
      </c>
      <c r="D19" s="173" t="s">
        <v>188</v>
      </c>
      <c r="E19" s="174">
        <v>66.5</v>
      </c>
      <c r="F19" s="175"/>
      <c r="G19" s="176">
        <f t="shared" si="0"/>
        <v>0</v>
      </c>
      <c r="H19" s="175"/>
      <c r="I19" s="176">
        <f t="shared" si="1"/>
        <v>0</v>
      </c>
      <c r="J19" s="175"/>
      <c r="K19" s="176">
        <f t="shared" si="2"/>
        <v>0</v>
      </c>
      <c r="L19" s="176">
        <v>21</v>
      </c>
      <c r="M19" s="176">
        <f t="shared" si="3"/>
        <v>0</v>
      </c>
      <c r="N19" s="174">
        <v>0</v>
      </c>
      <c r="O19" s="174">
        <f t="shared" si="4"/>
        <v>0</v>
      </c>
      <c r="P19" s="174">
        <v>0</v>
      </c>
      <c r="Q19" s="174">
        <f t="shared" si="5"/>
        <v>0</v>
      </c>
      <c r="R19" s="177" t="s">
        <v>171</v>
      </c>
      <c r="S19" s="161">
        <v>0.20200000000000001</v>
      </c>
      <c r="T19" s="161">
        <f t="shared" si="6"/>
        <v>13.43</v>
      </c>
      <c r="U19" s="161"/>
      <c r="V19" s="161" t="s">
        <v>172</v>
      </c>
      <c r="W19" s="161" t="s">
        <v>173</v>
      </c>
      <c r="X19" s="150"/>
      <c r="Y19" s="150"/>
      <c r="Z19" s="150"/>
      <c r="AA19" s="150"/>
      <c r="AB19" s="150"/>
      <c r="AC19" s="150"/>
      <c r="AD19" s="150"/>
      <c r="AE19" s="150" t="s">
        <v>174</v>
      </c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</row>
    <row r="20" spans="1:58" outlineLevel="1" x14ac:dyDescent="0.2">
      <c r="A20" s="171">
        <v>12</v>
      </c>
      <c r="B20" s="172" t="s">
        <v>482</v>
      </c>
      <c r="C20" s="187" t="s">
        <v>598</v>
      </c>
      <c r="D20" s="173" t="s">
        <v>188</v>
      </c>
      <c r="E20" s="174">
        <v>35.4</v>
      </c>
      <c r="F20" s="175"/>
      <c r="G20" s="176">
        <f t="shared" si="0"/>
        <v>0</v>
      </c>
      <c r="H20" s="175"/>
      <c r="I20" s="176">
        <f t="shared" si="1"/>
        <v>0</v>
      </c>
      <c r="J20" s="175"/>
      <c r="K20" s="176">
        <f t="shared" si="2"/>
        <v>0</v>
      </c>
      <c r="L20" s="176">
        <v>21</v>
      </c>
      <c r="M20" s="176">
        <f t="shared" si="3"/>
        <v>0</v>
      </c>
      <c r="N20" s="174">
        <v>1.7</v>
      </c>
      <c r="O20" s="174">
        <f t="shared" si="4"/>
        <v>60.18</v>
      </c>
      <c r="P20" s="174">
        <v>0</v>
      </c>
      <c r="Q20" s="174">
        <f t="shared" si="5"/>
        <v>0</v>
      </c>
      <c r="R20" s="177" t="s">
        <v>171</v>
      </c>
      <c r="S20" s="161">
        <v>1.587</v>
      </c>
      <c r="T20" s="161">
        <f t="shared" si="6"/>
        <v>56.18</v>
      </c>
      <c r="U20" s="161"/>
      <c r="V20" s="161" t="s">
        <v>172</v>
      </c>
      <c r="W20" s="161" t="s">
        <v>173</v>
      </c>
      <c r="X20" s="150"/>
      <c r="Y20" s="150"/>
      <c r="Z20" s="150"/>
      <c r="AA20" s="150"/>
      <c r="AB20" s="150"/>
      <c r="AC20" s="150"/>
      <c r="AD20" s="150"/>
      <c r="AE20" s="150" t="s">
        <v>174</v>
      </c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</row>
    <row r="21" spans="1:58" outlineLevel="1" x14ac:dyDescent="0.2">
      <c r="A21" s="171">
        <v>13</v>
      </c>
      <c r="B21" s="172" t="s">
        <v>483</v>
      </c>
      <c r="C21" s="187" t="s">
        <v>599</v>
      </c>
      <c r="D21" s="173" t="s">
        <v>204</v>
      </c>
      <c r="E21" s="174">
        <v>66.5</v>
      </c>
      <c r="F21" s="175"/>
      <c r="G21" s="176">
        <f t="shared" si="0"/>
        <v>0</v>
      </c>
      <c r="H21" s="175"/>
      <c r="I21" s="176">
        <f t="shared" si="1"/>
        <v>0</v>
      </c>
      <c r="J21" s="175"/>
      <c r="K21" s="176">
        <f t="shared" si="2"/>
        <v>0</v>
      </c>
      <c r="L21" s="176">
        <v>21</v>
      </c>
      <c r="M21" s="176">
        <f t="shared" si="3"/>
        <v>0</v>
      </c>
      <c r="N21" s="174">
        <v>0</v>
      </c>
      <c r="O21" s="174">
        <f t="shared" si="4"/>
        <v>0</v>
      </c>
      <c r="P21" s="174">
        <v>0</v>
      </c>
      <c r="Q21" s="174">
        <f t="shared" si="5"/>
        <v>0</v>
      </c>
      <c r="R21" s="177" t="s">
        <v>171</v>
      </c>
      <c r="S21" s="161">
        <v>0.254</v>
      </c>
      <c r="T21" s="161">
        <f t="shared" si="6"/>
        <v>16.89</v>
      </c>
      <c r="U21" s="161"/>
      <c r="V21" s="161" t="s">
        <v>172</v>
      </c>
      <c r="W21" s="161" t="s">
        <v>173</v>
      </c>
      <c r="X21" s="150"/>
      <c r="Y21" s="150"/>
      <c r="Z21" s="150"/>
      <c r="AA21" s="150"/>
      <c r="AB21" s="150"/>
      <c r="AC21" s="150"/>
      <c r="AD21" s="150"/>
      <c r="AE21" s="150" t="s">
        <v>174</v>
      </c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</row>
    <row r="22" spans="1:58" outlineLevel="1" x14ac:dyDescent="0.2">
      <c r="A22" s="178">
        <v>14</v>
      </c>
      <c r="B22" s="179" t="s">
        <v>200</v>
      </c>
      <c r="C22" s="186" t="s">
        <v>201</v>
      </c>
      <c r="D22" s="180" t="s">
        <v>188</v>
      </c>
      <c r="E22" s="181">
        <v>45.25</v>
      </c>
      <c r="F22" s="182"/>
      <c r="G22" s="183">
        <f t="shared" si="0"/>
        <v>0</v>
      </c>
      <c r="H22" s="182"/>
      <c r="I22" s="183">
        <f t="shared" si="1"/>
        <v>0</v>
      </c>
      <c r="J22" s="182"/>
      <c r="K22" s="183">
        <f t="shared" si="2"/>
        <v>0</v>
      </c>
      <c r="L22" s="183">
        <v>21</v>
      </c>
      <c r="M22" s="183">
        <f t="shared" si="3"/>
        <v>0</v>
      </c>
      <c r="N22" s="181">
        <v>0</v>
      </c>
      <c r="O22" s="181">
        <f t="shared" si="4"/>
        <v>0</v>
      </c>
      <c r="P22" s="181">
        <v>0</v>
      </c>
      <c r="Q22" s="181">
        <f t="shared" si="5"/>
        <v>0</v>
      </c>
      <c r="R22" s="184" t="s">
        <v>171</v>
      </c>
      <c r="S22" s="161">
        <v>0</v>
      </c>
      <c r="T22" s="161">
        <f t="shared" si="6"/>
        <v>0</v>
      </c>
      <c r="U22" s="161"/>
      <c r="V22" s="161" t="s">
        <v>172</v>
      </c>
      <c r="W22" s="161" t="s">
        <v>173</v>
      </c>
      <c r="X22" s="150"/>
      <c r="Y22" s="150"/>
      <c r="Z22" s="150"/>
      <c r="AA22" s="150"/>
      <c r="AB22" s="150"/>
      <c r="AC22" s="150"/>
      <c r="AD22" s="150"/>
      <c r="AE22" s="150" t="s">
        <v>174</v>
      </c>
      <c r="AF22" s="150"/>
      <c r="AG22" s="150"/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</row>
    <row r="23" spans="1:58" ht="22.5" outlineLevel="1" x14ac:dyDescent="0.2">
      <c r="A23" s="178">
        <v>15</v>
      </c>
      <c r="B23" s="179" t="s">
        <v>484</v>
      </c>
      <c r="C23" s="186" t="s">
        <v>485</v>
      </c>
      <c r="D23" s="180" t="s">
        <v>204</v>
      </c>
      <c r="E23" s="181">
        <v>66.5</v>
      </c>
      <c r="F23" s="182"/>
      <c r="G23" s="183">
        <f t="shared" si="0"/>
        <v>0</v>
      </c>
      <c r="H23" s="182"/>
      <c r="I23" s="183">
        <f t="shared" si="1"/>
        <v>0</v>
      </c>
      <c r="J23" s="182"/>
      <c r="K23" s="183">
        <f t="shared" si="2"/>
        <v>0</v>
      </c>
      <c r="L23" s="183">
        <v>21</v>
      </c>
      <c r="M23" s="183">
        <f t="shared" si="3"/>
        <v>0</v>
      </c>
      <c r="N23" s="181">
        <v>3.0000000000000001E-5</v>
      </c>
      <c r="O23" s="181">
        <f t="shared" si="4"/>
        <v>0</v>
      </c>
      <c r="P23" s="181">
        <v>0</v>
      </c>
      <c r="Q23" s="181">
        <f t="shared" si="5"/>
        <v>0</v>
      </c>
      <c r="R23" s="184" t="s">
        <v>171</v>
      </c>
      <c r="S23" s="161">
        <v>0.06</v>
      </c>
      <c r="T23" s="161">
        <f t="shared" si="6"/>
        <v>3.99</v>
      </c>
      <c r="U23" s="161"/>
      <c r="V23" s="161" t="s">
        <v>212</v>
      </c>
      <c r="W23" s="161" t="s">
        <v>173</v>
      </c>
      <c r="X23" s="150"/>
      <c r="Y23" s="150"/>
      <c r="Z23" s="150"/>
      <c r="AA23" s="150"/>
      <c r="AB23" s="150"/>
      <c r="AC23" s="150"/>
      <c r="AD23" s="150"/>
      <c r="AE23" s="150" t="s">
        <v>213</v>
      </c>
      <c r="AF23" s="150"/>
      <c r="AG23" s="150"/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</row>
    <row r="24" spans="1:58" x14ac:dyDescent="0.2">
      <c r="A24" s="164" t="s">
        <v>166</v>
      </c>
      <c r="B24" s="165" t="s">
        <v>101</v>
      </c>
      <c r="C24" s="185" t="s">
        <v>102</v>
      </c>
      <c r="D24" s="166"/>
      <c r="E24" s="167"/>
      <c r="F24" s="168"/>
      <c r="G24" s="168">
        <f>SUMIF(AE25:AE34,"&lt;&gt;NOR",G25:G34)</f>
        <v>0</v>
      </c>
      <c r="H24" s="168"/>
      <c r="I24" s="168">
        <f>SUM(I25:I34)</f>
        <v>0</v>
      </c>
      <c r="J24" s="168"/>
      <c r="K24" s="168">
        <f>SUM(K25:K34)</f>
        <v>0</v>
      </c>
      <c r="L24" s="168"/>
      <c r="M24" s="168">
        <f>SUM(M25:M34)</f>
        <v>0</v>
      </c>
      <c r="N24" s="167"/>
      <c r="O24" s="167">
        <f>SUM(O25:O34)</f>
        <v>18.39</v>
      </c>
      <c r="P24" s="167"/>
      <c r="Q24" s="167">
        <f>SUM(Q25:Q34)</f>
        <v>15.49</v>
      </c>
      <c r="R24" s="169"/>
      <c r="S24" s="163"/>
      <c r="T24" s="163">
        <f>SUM(T25:T34)</f>
        <v>0.03</v>
      </c>
      <c r="U24" s="163"/>
      <c r="V24" s="163"/>
      <c r="W24" s="163"/>
      <c r="AE24" t="s">
        <v>167</v>
      </c>
    </row>
    <row r="25" spans="1:58" outlineLevel="1" x14ac:dyDescent="0.2">
      <c r="A25" s="178">
        <v>16</v>
      </c>
      <c r="B25" s="179" t="s">
        <v>486</v>
      </c>
      <c r="C25" s="186" t="s">
        <v>487</v>
      </c>
      <c r="D25" s="180" t="s">
        <v>204</v>
      </c>
      <c r="E25" s="181">
        <v>16</v>
      </c>
      <c r="F25" s="182"/>
      <c r="G25" s="183">
        <f t="shared" ref="G25:G34" si="7">ROUND(E25*F25,2)</f>
        <v>0</v>
      </c>
      <c r="H25" s="182"/>
      <c r="I25" s="183">
        <f t="shared" ref="I25:I34" si="8">ROUND(E25*H25,2)</f>
        <v>0</v>
      </c>
      <c r="J25" s="182"/>
      <c r="K25" s="183">
        <f t="shared" ref="K25:K34" si="9">ROUND(E25*J25,2)</f>
        <v>0</v>
      </c>
      <c r="L25" s="183">
        <v>21</v>
      </c>
      <c r="M25" s="183">
        <f t="shared" ref="M25:M34" si="10">G25*(1+L25/100)</f>
        <v>0</v>
      </c>
      <c r="N25" s="181">
        <v>0</v>
      </c>
      <c r="O25" s="181">
        <f t="shared" ref="O25:O34" si="11">ROUND(E25*N25,2)</f>
        <v>0</v>
      </c>
      <c r="P25" s="181">
        <v>0.77</v>
      </c>
      <c r="Q25" s="181">
        <f t="shared" ref="Q25:Q34" si="12">ROUND(E25*P25,2)</f>
        <v>12.32</v>
      </c>
      <c r="R25" s="184" t="s">
        <v>171</v>
      </c>
      <c r="S25" s="161">
        <v>0</v>
      </c>
      <c r="T25" s="161">
        <f t="shared" ref="T25:T34" si="13">ROUND(E25*S25,2)</f>
        <v>0</v>
      </c>
      <c r="U25" s="161"/>
      <c r="V25" s="161" t="s">
        <v>172</v>
      </c>
      <c r="W25" s="161" t="s">
        <v>173</v>
      </c>
      <c r="X25" s="150"/>
      <c r="Y25" s="150"/>
      <c r="Z25" s="150"/>
      <c r="AA25" s="150"/>
      <c r="AB25" s="150"/>
      <c r="AC25" s="150"/>
      <c r="AD25" s="150"/>
      <c r="AE25" s="150" t="s">
        <v>174</v>
      </c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</row>
    <row r="26" spans="1:58" outlineLevel="1" x14ac:dyDescent="0.2">
      <c r="A26" s="178">
        <v>17</v>
      </c>
      <c r="B26" s="179" t="s">
        <v>488</v>
      </c>
      <c r="C26" s="186" t="s">
        <v>489</v>
      </c>
      <c r="D26" s="180" t="s">
        <v>204</v>
      </c>
      <c r="E26" s="181">
        <v>16</v>
      </c>
      <c r="F26" s="182"/>
      <c r="G26" s="183">
        <f t="shared" si="7"/>
        <v>0</v>
      </c>
      <c r="H26" s="182"/>
      <c r="I26" s="183">
        <f t="shared" si="8"/>
        <v>0</v>
      </c>
      <c r="J26" s="182"/>
      <c r="K26" s="183">
        <f t="shared" si="9"/>
        <v>0</v>
      </c>
      <c r="L26" s="183">
        <v>21</v>
      </c>
      <c r="M26" s="183">
        <f t="shared" si="10"/>
        <v>0</v>
      </c>
      <c r="N26" s="181">
        <v>0</v>
      </c>
      <c r="O26" s="181">
        <f t="shared" si="11"/>
        <v>0</v>
      </c>
      <c r="P26" s="181">
        <v>0.11</v>
      </c>
      <c r="Q26" s="181">
        <f t="shared" si="12"/>
        <v>1.76</v>
      </c>
      <c r="R26" s="184" t="s">
        <v>171</v>
      </c>
      <c r="S26" s="161">
        <v>0</v>
      </c>
      <c r="T26" s="161">
        <f t="shared" si="13"/>
        <v>0</v>
      </c>
      <c r="U26" s="161"/>
      <c r="V26" s="161" t="s">
        <v>172</v>
      </c>
      <c r="W26" s="161" t="s">
        <v>173</v>
      </c>
      <c r="X26" s="150"/>
      <c r="Y26" s="150"/>
      <c r="Z26" s="150"/>
      <c r="AA26" s="150"/>
      <c r="AB26" s="150"/>
      <c r="AC26" s="150"/>
      <c r="AD26" s="150"/>
      <c r="AE26" s="150" t="s">
        <v>174</v>
      </c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</row>
    <row r="27" spans="1:58" outlineLevel="1" x14ac:dyDescent="0.2">
      <c r="A27" s="178">
        <v>18</v>
      </c>
      <c r="B27" s="179" t="s">
        <v>490</v>
      </c>
      <c r="C27" s="186" t="s">
        <v>491</v>
      </c>
      <c r="D27" s="180" t="s">
        <v>204</v>
      </c>
      <c r="E27" s="181">
        <v>16</v>
      </c>
      <c r="F27" s="182"/>
      <c r="G27" s="183">
        <f t="shared" si="7"/>
        <v>0</v>
      </c>
      <c r="H27" s="182"/>
      <c r="I27" s="183">
        <f t="shared" si="8"/>
        <v>0</v>
      </c>
      <c r="J27" s="182"/>
      <c r="K27" s="183">
        <f t="shared" si="9"/>
        <v>0</v>
      </c>
      <c r="L27" s="183">
        <v>21</v>
      </c>
      <c r="M27" s="183">
        <f t="shared" si="10"/>
        <v>0</v>
      </c>
      <c r="N27" s="181">
        <v>0</v>
      </c>
      <c r="O27" s="181">
        <f t="shared" si="11"/>
        <v>0</v>
      </c>
      <c r="P27" s="181">
        <v>8.7999999999999995E-2</v>
      </c>
      <c r="Q27" s="181">
        <f t="shared" si="12"/>
        <v>1.41</v>
      </c>
      <c r="R27" s="184" t="s">
        <v>171</v>
      </c>
      <c r="S27" s="161">
        <v>0</v>
      </c>
      <c r="T27" s="161">
        <f t="shared" si="13"/>
        <v>0</v>
      </c>
      <c r="U27" s="161"/>
      <c r="V27" s="161" t="s">
        <v>172</v>
      </c>
      <c r="W27" s="161" t="s">
        <v>173</v>
      </c>
      <c r="X27" s="150"/>
      <c r="Y27" s="150"/>
      <c r="Z27" s="150"/>
      <c r="AA27" s="150"/>
      <c r="AB27" s="150"/>
      <c r="AC27" s="150"/>
      <c r="AD27" s="150"/>
      <c r="AE27" s="150" t="s">
        <v>174</v>
      </c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</row>
    <row r="28" spans="1:58" outlineLevel="1" x14ac:dyDescent="0.2">
      <c r="A28" s="178">
        <v>19</v>
      </c>
      <c r="B28" s="179" t="s">
        <v>492</v>
      </c>
      <c r="C28" s="186" t="s">
        <v>493</v>
      </c>
      <c r="D28" s="180" t="s">
        <v>204</v>
      </c>
      <c r="E28" s="181">
        <v>16</v>
      </c>
      <c r="F28" s="182"/>
      <c r="G28" s="183">
        <f t="shared" si="7"/>
        <v>0</v>
      </c>
      <c r="H28" s="182"/>
      <c r="I28" s="183">
        <f t="shared" si="8"/>
        <v>0</v>
      </c>
      <c r="J28" s="182"/>
      <c r="K28" s="183">
        <f t="shared" si="9"/>
        <v>0</v>
      </c>
      <c r="L28" s="183">
        <v>21</v>
      </c>
      <c r="M28" s="183">
        <f t="shared" si="10"/>
        <v>0</v>
      </c>
      <c r="N28" s="181">
        <v>0.27994000000000002</v>
      </c>
      <c r="O28" s="181">
        <f t="shared" si="11"/>
        <v>4.4800000000000004</v>
      </c>
      <c r="P28" s="181">
        <v>0</v>
      </c>
      <c r="Q28" s="181">
        <f t="shared" si="12"/>
        <v>0</v>
      </c>
      <c r="R28" s="184" t="s">
        <v>171</v>
      </c>
      <c r="S28" s="161">
        <v>0</v>
      </c>
      <c r="T28" s="161">
        <f t="shared" si="13"/>
        <v>0</v>
      </c>
      <c r="U28" s="161"/>
      <c r="V28" s="161" t="s">
        <v>172</v>
      </c>
      <c r="W28" s="161" t="s">
        <v>173</v>
      </c>
      <c r="X28" s="150"/>
      <c r="Y28" s="150"/>
      <c r="Z28" s="150"/>
      <c r="AA28" s="150"/>
      <c r="AB28" s="150"/>
      <c r="AC28" s="150"/>
      <c r="AD28" s="150"/>
      <c r="AE28" s="150" t="s">
        <v>174</v>
      </c>
      <c r="AF28" s="150"/>
      <c r="AG28" s="150"/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</row>
    <row r="29" spans="1:58" outlineLevel="1" x14ac:dyDescent="0.2">
      <c r="A29" s="178">
        <v>20</v>
      </c>
      <c r="B29" s="179" t="s">
        <v>494</v>
      </c>
      <c r="C29" s="186" t="s">
        <v>495</v>
      </c>
      <c r="D29" s="180" t="s">
        <v>204</v>
      </c>
      <c r="E29" s="181">
        <v>16</v>
      </c>
      <c r="F29" s="182"/>
      <c r="G29" s="183">
        <f t="shared" si="7"/>
        <v>0</v>
      </c>
      <c r="H29" s="182"/>
      <c r="I29" s="183">
        <f t="shared" si="8"/>
        <v>0</v>
      </c>
      <c r="J29" s="182"/>
      <c r="K29" s="183">
        <f t="shared" si="9"/>
        <v>0</v>
      </c>
      <c r="L29" s="183">
        <v>21</v>
      </c>
      <c r="M29" s="183">
        <f t="shared" si="10"/>
        <v>0</v>
      </c>
      <c r="N29" s="181">
        <v>0.60104000000000002</v>
      </c>
      <c r="O29" s="181">
        <f t="shared" si="11"/>
        <v>9.6199999999999992</v>
      </c>
      <c r="P29" s="181">
        <v>0</v>
      </c>
      <c r="Q29" s="181">
        <f t="shared" si="12"/>
        <v>0</v>
      </c>
      <c r="R29" s="184" t="s">
        <v>171</v>
      </c>
      <c r="S29" s="161">
        <v>0</v>
      </c>
      <c r="T29" s="161">
        <f t="shared" si="13"/>
        <v>0</v>
      </c>
      <c r="U29" s="161"/>
      <c r="V29" s="161" t="s">
        <v>172</v>
      </c>
      <c r="W29" s="161" t="s">
        <v>173</v>
      </c>
      <c r="X29" s="150"/>
      <c r="Y29" s="150"/>
      <c r="Z29" s="150"/>
      <c r="AA29" s="150"/>
      <c r="AB29" s="150"/>
      <c r="AC29" s="150"/>
      <c r="AD29" s="150"/>
      <c r="AE29" s="150" t="s">
        <v>174</v>
      </c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</row>
    <row r="30" spans="1:58" outlineLevel="1" x14ac:dyDescent="0.2">
      <c r="A30" s="178">
        <v>21</v>
      </c>
      <c r="B30" s="179" t="s">
        <v>496</v>
      </c>
      <c r="C30" s="186" t="s">
        <v>497</v>
      </c>
      <c r="D30" s="180" t="s">
        <v>204</v>
      </c>
      <c r="E30" s="181">
        <v>16</v>
      </c>
      <c r="F30" s="182"/>
      <c r="G30" s="183">
        <f t="shared" si="7"/>
        <v>0</v>
      </c>
      <c r="H30" s="182"/>
      <c r="I30" s="183">
        <f t="shared" si="8"/>
        <v>0</v>
      </c>
      <c r="J30" s="182"/>
      <c r="K30" s="183">
        <f t="shared" si="9"/>
        <v>0</v>
      </c>
      <c r="L30" s="183">
        <v>21</v>
      </c>
      <c r="M30" s="183">
        <f t="shared" si="10"/>
        <v>0</v>
      </c>
      <c r="N30" s="181">
        <v>0.13188</v>
      </c>
      <c r="O30" s="181">
        <f t="shared" si="11"/>
        <v>2.11</v>
      </c>
      <c r="P30" s="181">
        <v>0</v>
      </c>
      <c r="Q30" s="181">
        <f t="shared" si="12"/>
        <v>0</v>
      </c>
      <c r="R30" s="184" t="s">
        <v>171</v>
      </c>
      <c r="S30" s="161">
        <v>0</v>
      </c>
      <c r="T30" s="161">
        <f t="shared" si="13"/>
        <v>0</v>
      </c>
      <c r="U30" s="161"/>
      <c r="V30" s="161" t="s">
        <v>172</v>
      </c>
      <c r="W30" s="161" t="s">
        <v>173</v>
      </c>
      <c r="X30" s="150"/>
      <c r="Y30" s="150"/>
      <c r="Z30" s="150"/>
      <c r="AA30" s="150"/>
      <c r="AB30" s="150"/>
      <c r="AC30" s="150"/>
      <c r="AD30" s="150"/>
      <c r="AE30" s="150" t="s">
        <v>174</v>
      </c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</row>
    <row r="31" spans="1:58" outlineLevel="1" x14ac:dyDescent="0.2">
      <c r="A31" s="178">
        <v>22</v>
      </c>
      <c r="B31" s="179" t="s">
        <v>498</v>
      </c>
      <c r="C31" s="186" t="s">
        <v>499</v>
      </c>
      <c r="D31" s="180" t="s">
        <v>204</v>
      </c>
      <c r="E31" s="181">
        <v>16</v>
      </c>
      <c r="F31" s="182"/>
      <c r="G31" s="183">
        <f t="shared" si="7"/>
        <v>0</v>
      </c>
      <c r="H31" s="182"/>
      <c r="I31" s="183">
        <f t="shared" si="8"/>
        <v>0</v>
      </c>
      <c r="J31" s="182"/>
      <c r="K31" s="183">
        <f t="shared" si="9"/>
        <v>0</v>
      </c>
      <c r="L31" s="183">
        <v>21</v>
      </c>
      <c r="M31" s="183">
        <f t="shared" si="10"/>
        <v>0</v>
      </c>
      <c r="N31" s="181">
        <v>7.0200000000000002E-3</v>
      </c>
      <c r="O31" s="181">
        <f t="shared" si="11"/>
        <v>0.11</v>
      </c>
      <c r="P31" s="181">
        <v>0</v>
      </c>
      <c r="Q31" s="181">
        <f t="shared" si="12"/>
        <v>0</v>
      </c>
      <c r="R31" s="184" t="s">
        <v>171</v>
      </c>
      <c r="S31" s="161">
        <v>0</v>
      </c>
      <c r="T31" s="161">
        <f t="shared" si="13"/>
        <v>0</v>
      </c>
      <c r="U31" s="161"/>
      <c r="V31" s="161" t="s">
        <v>172</v>
      </c>
      <c r="W31" s="161" t="s">
        <v>173</v>
      </c>
      <c r="X31" s="150"/>
      <c r="Y31" s="150"/>
      <c r="Z31" s="150"/>
      <c r="AA31" s="150"/>
      <c r="AB31" s="150"/>
      <c r="AC31" s="150"/>
      <c r="AD31" s="150"/>
      <c r="AE31" s="150" t="s">
        <v>174</v>
      </c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</row>
    <row r="32" spans="1:58" outlineLevel="1" x14ac:dyDescent="0.2">
      <c r="A32" s="171">
        <v>23</v>
      </c>
      <c r="B32" s="172" t="s">
        <v>500</v>
      </c>
      <c r="C32" s="187" t="s">
        <v>600</v>
      </c>
      <c r="D32" s="173" t="s">
        <v>204</v>
      </c>
      <c r="E32" s="174">
        <v>16</v>
      </c>
      <c r="F32" s="175"/>
      <c r="G32" s="176">
        <f t="shared" si="7"/>
        <v>0</v>
      </c>
      <c r="H32" s="175"/>
      <c r="I32" s="176">
        <f t="shared" si="8"/>
        <v>0</v>
      </c>
      <c r="J32" s="175"/>
      <c r="K32" s="176">
        <f t="shared" si="9"/>
        <v>0</v>
      </c>
      <c r="L32" s="176">
        <v>21</v>
      </c>
      <c r="M32" s="176">
        <f t="shared" si="10"/>
        <v>0</v>
      </c>
      <c r="N32" s="174">
        <v>2.0000000000000001E-4</v>
      </c>
      <c r="O32" s="174">
        <f t="shared" si="11"/>
        <v>0</v>
      </c>
      <c r="P32" s="174">
        <v>0</v>
      </c>
      <c r="Q32" s="174">
        <f t="shared" si="12"/>
        <v>0</v>
      </c>
      <c r="R32" s="177" t="s">
        <v>171</v>
      </c>
      <c r="S32" s="161">
        <v>2E-3</v>
      </c>
      <c r="T32" s="161">
        <f t="shared" si="13"/>
        <v>0.03</v>
      </c>
      <c r="U32" s="161"/>
      <c r="V32" s="161" t="s">
        <v>172</v>
      </c>
      <c r="W32" s="161" t="s">
        <v>173</v>
      </c>
      <c r="X32" s="150"/>
      <c r="Y32" s="150"/>
      <c r="Z32" s="150"/>
      <c r="AA32" s="150"/>
      <c r="AB32" s="150"/>
      <c r="AC32" s="150"/>
      <c r="AD32" s="150"/>
      <c r="AE32" s="150" t="s">
        <v>174</v>
      </c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</row>
    <row r="33" spans="1:58" outlineLevel="1" x14ac:dyDescent="0.2">
      <c r="A33" s="178">
        <v>24</v>
      </c>
      <c r="B33" s="179" t="s">
        <v>501</v>
      </c>
      <c r="C33" s="186" t="s">
        <v>502</v>
      </c>
      <c r="D33" s="180" t="s">
        <v>204</v>
      </c>
      <c r="E33" s="181">
        <v>16</v>
      </c>
      <c r="F33" s="182"/>
      <c r="G33" s="183">
        <f t="shared" si="7"/>
        <v>0</v>
      </c>
      <c r="H33" s="182"/>
      <c r="I33" s="183">
        <f t="shared" si="8"/>
        <v>0</v>
      </c>
      <c r="J33" s="182"/>
      <c r="K33" s="183">
        <f t="shared" si="9"/>
        <v>0</v>
      </c>
      <c r="L33" s="183">
        <v>21</v>
      </c>
      <c r="M33" s="183">
        <f t="shared" si="10"/>
        <v>0</v>
      </c>
      <c r="N33" s="181">
        <v>0.12966</v>
      </c>
      <c r="O33" s="181">
        <f t="shared" si="11"/>
        <v>2.0699999999999998</v>
      </c>
      <c r="P33" s="181">
        <v>0</v>
      </c>
      <c r="Q33" s="181">
        <f t="shared" si="12"/>
        <v>0</v>
      </c>
      <c r="R33" s="184" t="s">
        <v>171</v>
      </c>
      <c r="S33" s="161">
        <v>0</v>
      </c>
      <c r="T33" s="161">
        <f t="shared" si="13"/>
        <v>0</v>
      </c>
      <c r="U33" s="161"/>
      <c r="V33" s="161" t="s">
        <v>172</v>
      </c>
      <c r="W33" s="161" t="s">
        <v>173</v>
      </c>
      <c r="X33" s="150"/>
      <c r="Y33" s="150"/>
      <c r="Z33" s="150"/>
      <c r="AA33" s="150"/>
      <c r="AB33" s="150"/>
      <c r="AC33" s="150"/>
      <c r="AD33" s="150"/>
      <c r="AE33" s="150" t="s">
        <v>174</v>
      </c>
      <c r="AF33" s="150"/>
      <c r="AG33" s="150"/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</row>
    <row r="34" spans="1:58" outlineLevel="1" x14ac:dyDescent="0.2">
      <c r="A34" s="178">
        <v>25</v>
      </c>
      <c r="B34" s="179" t="s">
        <v>503</v>
      </c>
      <c r="C34" s="186" t="s">
        <v>504</v>
      </c>
      <c r="D34" s="180" t="s">
        <v>216</v>
      </c>
      <c r="E34" s="181">
        <v>32</v>
      </c>
      <c r="F34" s="182"/>
      <c r="G34" s="183">
        <f t="shared" si="7"/>
        <v>0</v>
      </c>
      <c r="H34" s="182"/>
      <c r="I34" s="183">
        <f t="shared" si="8"/>
        <v>0</v>
      </c>
      <c r="J34" s="182"/>
      <c r="K34" s="183">
        <f t="shared" si="9"/>
        <v>0</v>
      </c>
      <c r="L34" s="183">
        <v>21</v>
      </c>
      <c r="M34" s="183">
        <f t="shared" si="10"/>
        <v>0</v>
      </c>
      <c r="N34" s="181">
        <v>0</v>
      </c>
      <c r="O34" s="181">
        <f t="shared" si="11"/>
        <v>0</v>
      </c>
      <c r="P34" s="181">
        <v>0</v>
      </c>
      <c r="Q34" s="181">
        <f t="shared" si="12"/>
        <v>0</v>
      </c>
      <c r="R34" s="184" t="s">
        <v>171</v>
      </c>
      <c r="S34" s="161">
        <v>0</v>
      </c>
      <c r="T34" s="161">
        <f t="shared" si="13"/>
        <v>0</v>
      </c>
      <c r="U34" s="161"/>
      <c r="V34" s="161" t="s">
        <v>172</v>
      </c>
      <c r="W34" s="161" t="s">
        <v>173</v>
      </c>
      <c r="X34" s="150"/>
      <c r="Y34" s="150"/>
      <c r="Z34" s="150"/>
      <c r="AA34" s="150"/>
      <c r="AB34" s="150"/>
      <c r="AC34" s="150"/>
      <c r="AD34" s="150"/>
      <c r="AE34" s="150" t="s">
        <v>174</v>
      </c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</row>
    <row r="35" spans="1:58" x14ac:dyDescent="0.2">
      <c r="A35" s="164" t="s">
        <v>166</v>
      </c>
      <c r="B35" s="165" t="s">
        <v>90</v>
      </c>
      <c r="C35" s="185" t="s">
        <v>91</v>
      </c>
      <c r="D35" s="166"/>
      <c r="E35" s="167"/>
      <c r="F35" s="168"/>
      <c r="G35" s="168">
        <f>SUMIF(AE36:AE37,"&lt;&gt;NOR",G36:G37)</f>
        <v>0</v>
      </c>
      <c r="H35" s="168"/>
      <c r="I35" s="168">
        <f>SUM(I36:I37)</f>
        <v>0</v>
      </c>
      <c r="J35" s="168"/>
      <c r="K35" s="168">
        <f>SUM(K36:K37)</f>
        <v>0</v>
      </c>
      <c r="L35" s="168"/>
      <c r="M35" s="168">
        <f>SUM(M36:M37)</f>
        <v>0</v>
      </c>
      <c r="N35" s="167"/>
      <c r="O35" s="167">
        <f>SUM(O36:O37)</f>
        <v>0</v>
      </c>
      <c r="P35" s="167"/>
      <c r="Q35" s="167">
        <f>SUM(Q36:Q37)</f>
        <v>0</v>
      </c>
      <c r="R35" s="169"/>
      <c r="S35" s="163"/>
      <c r="T35" s="163">
        <f>SUM(T36:T37)</f>
        <v>0</v>
      </c>
      <c r="U35" s="163"/>
      <c r="V35" s="163"/>
      <c r="W35" s="163"/>
      <c r="AE35" t="s">
        <v>167</v>
      </c>
    </row>
    <row r="36" spans="1:58" outlineLevel="1" x14ac:dyDescent="0.2">
      <c r="A36" s="178">
        <v>26</v>
      </c>
      <c r="B36" s="179" t="s">
        <v>505</v>
      </c>
      <c r="C36" s="186" t="s">
        <v>506</v>
      </c>
      <c r="D36" s="180" t="s">
        <v>170</v>
      </c>
      <c r="E36" s="181">
        <v>1</v>
      </c>
      <c r="F36" s="182"/>
      <c r="G36" s="183">
        <f>ROUND(E36*F36,2)</f>
        <v>0</v>
      </c>
      <c r="H36" s="182"/>
      <c r="I36" s="183">
        <f>ROUND(E36*H36,2)</f>
        <v>0</v>
      </c>
      <c r="J36" s="182"/>
      <c r="K36" s="183">
        <f>ROUND(E36*J36,2)</f>
        <v>0</v>
      </c>
      <c r="L36" s="183">
        <v>21</v>
      </c>
      <c r="M36" s="183">
        <f>G36*(1+L36/100)</f>
        <v>0</v>
      </c>
      <c r="N36" s="181">
        <v>0</v>
      </c>
      <c r="O36" s="181">
        <f>ROUND(E36*N36,2)</f>
        <v>0</v>
      </c>
      <c r="P36" s="181">
        <v>0</v>
      </c>
      <c r="Q36" s="181">
        <f>ROUND(E36*P36,2)</f>
        <v>0</v>
      </c>
      <c r="R36" s="184" t="s">
        <v>171</v>
      </c>
      <c r="S36" s="161">
        <v>0</v>
      </c>
      <c r="T36" s="161">
        <f>ROUND(E36*S36,2)</f>
        <v>0</v>
      </c>
      <c r="U36" s="161"/>
      <c r="V36" s="161" t="s">
        <v>172</v>
      </c>
      <c r="W36" s="161" t="s">
        <v>173</v>
      </c>
      <c r="X36" s="150"/>
      <c r="Y36" s="150"/>
      <c r="Z36" s="150"/>
      <c r="AA36" s="150"/>
      <c r="AB36" s="150"/>
      <c r="AC36" s="150"/>
      <c r="AD36" s="150"/>
      <c r="AE36" s="150" t="s">
        <v>174</v>
      </c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</row>
    <row r="37" spans="1:58" outlineLevel="1" x14ac:dyDescent="0.2">
      <c r="A37" s="178">
        <v>27</v>
      </c>
      <c r="B37" s="179" t="s">
        <v>507</v>
      </c>
      <c r="C37" s="186" t="s">
        <v>508</v>
      </c>
      <c r="D37" s="180" t="s">
        <v>170</v>
      </c>
      <c r="E37" s="181">
        <v>1</v>
      </c>
      <c r="F37" s="182"/>
      <c r="G37" s="183">
        <f>ROUND(E37*F37,2)</f>
        <v>0</v>
      </c>
      <c r="H37" s="182"/>
      <c r="I37" s="183">
        <f>ROUND(E37*H37,2)</f>
        <v>0</v>
      </c>
      <c r="J37" s="182"/>
      <c r="K37" s="183">
        <f>ROUND(E37*J37,2)</f>
        <v>0</v>
      </c>
      <c r="L37" s="183">
        <v>21</v>
      </c>
      <c r="M37" s="183">
        <f>G37*(1+L37/100)</f>
        <v>0</v>
      </c>
      <c r="N37" s="181">
        <v>0</v>
      </c>
      <c r="O37" s="181">
        <f>ROUND(E37*N37,2)</f>
        <v>0</v>
      </c>
      <c r="P37" s="181">
        <v>0</v>
      </c>
      <c r="Q37" s="181">
        <f>ROUND(E37*P37,2)</f>
        <v>0</v>
      </c>
      <c r="R37" s="184" t="s">
        <v>171</v>
      </c>
      <c r="S37" s="161">
        <v>0</v>
      </c>
      <c r="T37" s="161">
        <f>ROUND(E37*S37,2)</f>
        <v>0</v>
      </c>
      <c r="U37" s="161"/>
      <c r="V37" s="161" t="s">
        <v>172</v>
      </c>
      <c r="W37" s="161" t="s">
        <v>173</v>
      </c>
      <c r="X37" s="150"/>
      <c r="Y37" s="150"/>
      <c r="Z37" s="150"/>
      <c r="AA37" s="150"/>
      <c r="AB37" s="150"/>
      <c r="AC37" s="150"/>
      <c r="AD37" s="150"/>
      <c r="AE37" s="150" t="s">
        <v>174</v>
      </c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</row>
    <row r="38" spans="1:58" x14ac:dyDescent="0.2">
      <c r="A38" s="164" t="s">
        <v>166</v>
      </c>
      <c r="B38" s="165" t="s">
        <v>106</v>
      </c>
      <c r="C38" s="185" t="s">
        <v>107</v>
      </c>
      <c r="D38" s="166"/>
      <c r="E38" s="167"/>
      <c r="F38" s="168"/>
      <c r="G38" s="168">
        <f>SUMIF(AE39:AE41,"&lt;&gt;NOR",G39:G41)</f>
        <v>0</v>
      </c>
      <c r="H38" s="168"/>
      <c r="I38" s="168">
        <f>SUM(I39:I41)</f>
        <v>0</v>
      </c>
      <c r="J38" s="168"/>
      <c r="K38" s="168">
        <f>SUM(K39:K41)</f>
        <v>0</v>
      </c>
      <c r="L38" s="168"/>
      <c r="M38" s="168">
        <f>SUM(M39:M41)</f>
        <v>0</v>
      </c>
      <c r="N38" s="167"/>
      <c r="O38" s="167">
        <f>SUM(O39:O41)</f>
        <v>0.01</v>
      </c>
      <c r="P38" s="167"/>
      <c r="Q38" s="167">
        <f>SUM(Q39:Q41)</f>
        <v>0</v>
      </c>
      <c r="R38" s="169"/>
      <c r="S38" s="163"/>
      <c r="T38" s="163">
        <f>SUM(T39:T41)</f>
        <v>0</v>
      </c>
      <c r="U38" s="163"/>
      <c r="V38" s="163"/>
      <c r="W38" s="163"/>
      <c r="AE38" t="s">
        <v>167</v>
      </c>
    </row>
    <row r="39" spans="1:58" outlineLevel="1" x14ac:dyDescent="0.2">
      <c r="A39" s="178">
        <v>28</v>
      </c>
      <c r="B39" s="179" t="s">
        <v>509</v>
      </c>
      <c r="C39" s="186" t="s">
        <v>510</v>
      </c>
      <c r="D39" s="180" t="s">
        <v>188</v>
      </c>
      <c r="E39" s="181">
        <v>7.45</v>
      </c>
      <c r="F39" s="182"/>
      <c r="G39" s="183">
        <f>ROUND(E39*F39,2)</f>
        <v>0</v>
      </c>
      <c r="H39" s="182"/>
      <c r="I39" s="183">
        <f>ROUND(E39*H39,2)</f>
        <v>0</v>
      </c>
      <c r="J39" s="182"/>
      <c r="K39" s="183">
        <f>ROUND(E39*J39,2)</f>
        <v>0</v>
      </c>
      <c r="L39" s="183">
        <v>21</v>
      </c>
      <c r="M39" s="183">
        <f>G39*(1+L39/100)</f>
        <v>0</v>
      </c>
      <c r="N39" s="181">
        <v>0</v>
      </c>
      <c r="O39" s="181">
        <f>ROUND(E39*N39,2)</f>
        <v>0</v>
      </c>
      <c r="P39" s="181">
        <v>0</v>
      </c>
      <c r="Q39" s="181">
        <f>ROUND(E39*P39,2)</f>
        <v>0</v>
      </c>
      <c r="R39" s="184" t="s">
        <v>171</v>
      </c>
      <c r="S39" s="161">
        <v>0</v>
      </c>
      <c r="T39" s="161">
        <f>ROUND(E39*S39,2)</f>
        <v>0</v>
      </c>
      <c r="U39" s="161"/>
      <c r="V39" s="161" t="s">
        <v>172</v>
      </c>
      <c r="W39" s="161" t="s">
        <v>173</v>
      </c>
      <c r="X39" s="150"/>
      <c r="Y39" s="150"/>
      <c r="Z39" s="150"/>
      <c r="AA39" s="150"/>
      <c r="AB39" s="150"/>
      <c r="AC39" s="150"/>
      <c r="AD39" s="150"/>
      <c r="AE39" s="150" t="s">
        <v>174</v>
      </c>
      <c r="AF39" s="150"/>
      <c r="AG39" s="150"/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</row>
    <row r="40" spans="1:58" outlineLevel="1" x14ac:dyDescent="0.2">
      <c r="A40" s="178">
        <v>29</v>
      </c>
      <c r="B40" s="179" t="s">
        <v>511</v>
      </c>
      <c r="C40" s="186" t="s">
        <v>512</v>
      </c>
      <c r="D40" s="180" t="s">
        <v>216</v>
      </c>
      <c r="E40" s="181">
        <v>121</v>
      </c>
      <c r="F40" s="182"/>
      <c r="G40" s="183">
        <f>ROUND(E40*F40,2)</f>
        <v>0</v>
      </c>
      <c r="H40" s="182"/>
      <c r="I40" s="183">
        <f>ROUND(E40*H40,2)</f>
        <v>0</v>
      </c>
      <c r="J40" s="182"/>
      <c r="K40" s="183">
        <f>ROUND(E40*J40,2)</f>
        <v>0</v>
      </c>
      <c r="L40" s="183">
        <v>21</v>
      </c>
      <c r="M40" s="183">
        <f>G40*(1+L40/100)</f>
        <v>0</v>
      </c>
      <c r="N40" s="181">
        <v>6.0000000000000002E-5</v>
      </c>
      <c r="O40" s="181">
        <f>ROUND(E40*N40,2)</f>
        <v>0.01</v>
      </c>
      <c r="P40" s="181">
        <v>0</v>
      </c>
      <c r="Q40" s="181">
        <f>ROUND(E40*P40,2)</f>
        <v>0</v>
      </c>
      <c r="R40" s="184" t="s">
        <v>171</v>
      </c>
      <c r="S40" s="161">
        <v>0</v>
      </c>
      <c r="T40" s="161">
        <f>ROUND(E40*S40,2)</f>
        <v>0</v>
      </c>
      <c r="U40" s="161"/>
      <c r="V40" s="161" t="s">
        <v>172</v>
      </c>
      <c r="W40" s="161" t="s">
        <v>173</v>
      </c>
      <c r="X40" s="150"/>
      <c r="Y40" s="150"/>
      <c r="Z40" s="150"/>
      <c r="AA40" s="150"/>
      <c r="AB40" s="150"/>
      <c r="AC40" s="150"/>
      <c r="AD40" s="150"/>
      <c r="AE40" s="150" t="s">
        <v>174</v>
      </c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</row>
    <row r="41" spans="1:58" outlineLevel="1" x14ac:dyDescent="0.2">
      <c r="A41" s="178">
        <v>30</v>
      </c>
      <c r="B41" s="179" t="s">
        <v>513</v>
      </c>
      <c r="C41" s="186" t="s">
        <v>514</v>
      </c>
      <c r="D41" s="180" t="s">
        <v>216</v>
      </c>
      <c r="E41" s="181">
        <v>121</v>
      </c>
      <c r="F41" s="182"/>
      <c r="G41" s="183">
        <f>ROUND(E41*F41,2)</f>
        <v>0</v>
      </c>
      <c r="H41" s="182"/>
      <c r="I41" s="183">
        <f>ROUND(E41*H41,2)</f>
        <v>0</v>
      </c>
      <c r="J41" s="182"/>
      <c r="K41" s="183">
        <f>ROUND(E41*J41,2)</f>
        <v>0</v>
      </c>
      <c r="L41" s="183">
        <v>21</v>
      </c>
      <c r="M41" s="183">
        <f>G41*(1+L41/100)</f>
        <v>0</v>
      </c>
      <c r="N41" s="181">
        <v>0</v>
      </c>
      <c r="O41" s="181">
        <f>ROUND(E41*N41,2)</f>
        <v>0</v>
      </c>
      <c r="P41" s="181">
        <v>0</v>
      </c>
      <c r="Q41" s="181">
        <f>ROUND(E41*P41,2)</f>
        <v>0</v>
      </c>
      <c r="R41" s="184" t="s">
        <v>171</v>
      </c>
      <c r="S41" s="161">
        <v>0</v>
      </c>
      <c r="T41" s="161">
        <f>ROUND(E41*S41,2)</f>
        <v>0</v>
      </c>
      <c r="U41" s="161"/>
      <c r="V41" s="161" t="s">
        <v>172</v>
      </c>
      <c r="W41" s="161" t="s">
        <v>173</v>
      </c>
      <c r="X41" s="150"/>
      <c r="Y41" s="150"/>
      <c r="Z41" s="150"/>
      <c r="AA41" s="150"/>
      <c r="AB41" s="150"/>
      <c r="AC41" s="150"/>
      <c r="AD41" s="150"/>
      <c r="AE41" s="150" t="s">
        <v>174</v>
      </c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</row>
    <row r="42" spans="1:58" x14ac:dyDescent="0.2">
      <c r="A42" s="164" t="s">
        <v>166</v>
      </c>
      <c r="B42" s="165" t="s">
        <v>113</v>
      </c>
      <c r="C42" s="185" t="s">
        <v>114</v>
      </c>
      <c r="D42" s="166"/>
      <c r="E42" s="167"/>
      <c r="F42" s="168"/>
      <c r="G42" s="168">
        <f>SUMIF(AE43:AE43,"&lt;&gt;NOR",G43:G43)</f>
        <v>0</v>
      </c>
      <c r="H42" s="168"/>
      <c r="I42" s="168">
        <f>SUM(I43:I43)</f>
        <v>0</v>
      </c>
      <c r="J42" s="168"/>
      <c r="K42" s="168">
        <f>SUM(K43:K43)</f>
        <v>0</v>
      </c>
      <c r="L42" s="168"/>
      <c r="M42" s="168">
        <f>SUM(M43:M43)</f>
        <v>0</v>
      </c>
      <c r="N42" s="167"/>
      <c r="O42" s="167">
        <f>SUM(O43:O43)</f>
        <v>0</v>
      </c>
      <c r="P42" s="167"/>
      <c r="Q42" s="167">
        <f>SUM(Q43:Q43)</f>
        <v>0</v>
      </c>
      <c r="R42" s="169"/>
      <c r="S42" s="163"/>
      <c r="T42" s="163">
        <f>SUM(T43:T43)</f>
        <v>16.7</v>
      </c>
      <c r="U42" s="163"/>
      <c r="V42" s="163"/>
      <c r="W42" s="163"/>
      <c r="AE42" t="s">
        <v>167</v>
      </c>
    </row>
    <row r="43" spans="1:58" outlineLevel="1" x14ac:dyDescent="0.2">
      <c r="A43" s="171">
        <v>31</v>
      </c>
      <c r="B43" s="172" t="s">
        <v>515</v>
      </c>
      <c r="C43" s="187" t="s">
        <v>601</v>
      </c>
      <c r="D43" s="173" t="s">
        <v>226</v>
      </c>
      <c r="E43" s="174">
        <v>78.94247</v>
      </c>
      <c r="F43" s="175"/>
      <c r="G43" s="176">
        <f>ROUND(E43*F43,2)</f>
        <v>0</v>
      </c>
      <c r="H43" s="175"/>
      <c r="I43" s="176">
        <f>ROUND(E43*H43,2)</f>
        <v>0</v>
      </c>
      <c r="J43" s="175"/>
      <c r="K43" s="176">
        <f>ROUND(E43*J43,2)</f>
        <v>0</v>
      </c>
      <c r="L43" s="176">
        <v>21</v>
      </c>
      <c r="M43" s="176">
        <f>G43*(1+L43/100)</f>
        <v>0</v>
      </c>
      <c r="N43" s="174">
        <v>0</v>
      </c>
      <c r="O43" s="174">
        <f>ROUND(E43*N43,2)</f>
        <v>0</v>
      </c>
      <c r="P43" s="174">
        <v>0</v>
      </c>
      <c r="Q43" s="174">
        <f>ROUND(E43*P43,2)</f>
        <v>0</v>
      </c>
      <c r="R43" s="177" t="s">
        <v>189</v>
      </c>
      <c r="S43" s="161">
        <v>0.21149999999999999</v>
      </c>
      <c r="T43" s="161">
        <f>ROUND(E43*S43,2)</f>
        <v>16.7</v>
      </c>
      <c r="U43" s="161"/>
      <c r="V43" s="161" t="s">
        <v>255</v>
      </c>
      <c r="W43" s="161" t="s">
        <v>173</v>
      </c>
      <c r="X43" s="150"/>
      <c r="Y43" s="150"/>
      <c r="Z43" s="150"/>
      <c r="AA43" s="150"/>
      <c r="AB43" s="150"/>
      <c r="AC43" s="150"/>
      <c r="AD43" s="150"/>
      <c r="AE43" s="150" t="s">
        <v>256</v>
      </c>
      <c r="AF43" s="150"/>
      <c r="AG43" s="150"/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</row>
    <row r="44" spans="1:58" x14ac:dyDescent="0.2">
      <c r="A44" s="164" t="s">
        <v>166</v>
      </c>
      <c r="B44" s="165" t="s">
        <v>136</v>
      </c>
      <c r="C44" s="185" t="s">
        <v>137</v>
      </c>
      <c r="D44" s="166"/>
      <c r="E44" s="167"/>
      <c r="F44" s="168"/>
      <c r="G44" s="168">
        <f>SUMIF(AE45:AE48,"&lt;&gt;NOR",G45:G48)</f>
        <v>0</v>
      </c>
      <c r="H44" s="168"/>
      <c r="I44" s="168">
        <f>SUM(I45:I48)</f>
        <v>0</v>
      </c>
      <c r="J44" s="168"/>
      <c r="K44" s="168">
        <f>SUM(K45:K48)</f>
        <v>0</v>
      </c>
      <c r="L44" s="168"/>
      <c r="M44" s="168">
        <f>SUM(M45:M48)</f>
        <v>0</v>
      </c>
      <c r="N44" s="167"/>
      <c r="O44" s="167">
        <f>SUM(O45:O48)</f>
        <v>0</v>
      </c>
      <c r="P44" s="167"/>
      <c r="Q44" s="167">
        <f>SUM(Q45:Q48)</f>
        <v>0</v>
      </c>
      <c r="R44" s="169"/>
      <c r="S44" s="163"/>
      <c r="T44" s="163">
        <f>SUM(T45:T48)</f>
        <v>7.68</v>
      </c>
      <c r="U44" s="163"/>
      <c r="V44" s="163"/>
      <c r="W44" s="163"/>
      <c r="AE44" t="s">
        <v>167</v>
      </c>
    </row>
    <row r="45" spans="1:58" outlineLevel="1" x14ac:dyDescent="0.2">
      <c r="A45" s="178">
        <v>32</v>
      </c>
      <c r="B45" s="179" t="s">
        <v>516</v>
      </c>
      <c r="C45" s="186" t="s">
        <v>602</v>
      </c>
      <c r="D45" s="180" t="s">
        <v>226</v>
      </c>
      <c r="E45" s="181">
        <v>15.488</v>
      </c>
      <c r="F45" s="182"/>
      <c r="G45" s="183">
        <f>ROUND(E45*F45,2)</f>
        <v>0</v>
      </c>
      <c r="H45" s="182"/>
      <c r="I45" s="183">
        <f>ROUND(E45*H45,2)</f>
        <v>0</v>
      </c>
      <c r="J45" s="182"/>
      <c r="K45" s="183">
        <f>ROUND(E45*J45,2)</f>
        <v>0</v>
      </c>
      <c r="L45" s="183">
        <v>21</v>
      </c>
      <c r="M45" s="183">
        <f>G45*(1+L45/100)</f>
        <v>0</v>
      </c>
      <c r="N45" s="181">
        <v>0</v>
      </c>
      <c r="O45" s="181">
        <f>ROUND(E45*N45,2)</f>
        <v>0</v>
      </c>
      <c r="P45" s="181">
        <v>0</v>
      </c>
      <c r="Q45" s="181">
        <f>ROUND(E45*P45,2)</f>
        <v>0</v>
      </c>
      <c r="R45" s="184" t="s">
        <v>171</v>
      </c>
      <c r="S45" s="161">
        <v>0.49</v>
      </c>
      <c r="T45" s="161">
        <f>ROUND(E45*S45,2)</f>
        <v>7.59</v>
      </c>
      <c r="U45" s="161"/>
      <c r="V45" s="161" t="s">
        <v>172</v>
      </c>
      <c r="W45" s="161" t="s">
        <v>173</v>
      </c>
      <c r="X45" s="150"/>
      <c r="Y45" s="150"/>
      <c r="Z45" s="150"/>
      <c r="AA45" s="150"/>
      <c r="AB45" s="150"/>
      <c r="AC45" s="150"/>
      <c r="AD45" s="150"/>
      <c r="AE45" s="150" t="s">
        <v>517</v>
      </c>
      <c r="AF45" s="150"/>
      <c r="AG45" s="150"/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</row>
    <row r="46" spans="1:58" outlineLevel="1" x14ac:dyDescent="0.2">
      <c r="A46" s="178">
        <v>33</v>
      </c>
      <c r="B46" s="179" t="s">
        <v>518</v>
      </c>
      <c r="C46" s="186" t="s">
        <v>603</v>
      </c>
      <c r="D46" s="180" t="s">
        <v>226</v>
      </c>
      <c r="E46" s="181">
        <v>309.76</v>
      </c>
      <c r="F46" s="182"/>
      <c r="G46" s="183">
        <f>ROUND(E46*F46,2)</f>
        <v>0</v>
      </c>
      <c r="H46" s="182"/>
      <c r="I46" s="183">
        <f>ROUND(E46*H46,2)</f>
        <v>0</v>
      </c>
      <c r="J46" s="182"/>
      <c r="K46" s="183">
        <f>ROUND(E46*J46,2)</f>
        <v>0</v>
      </c>
      <c r="L46" s="183">
        <v>21</v>
      </c>
      <c r="M46" s="183">
        <f>G46*(1+L46/100)</f>
        <v>0</v>
      </c>
      <c r="N46" s="181">
        <v>0</v>
      </c>
      <c r="O46" s="181">
        <f>ROUND(E46*N46,2)</f>
        <v>0</v>
      </c>
      <c r="P46" s="181">
        <v>0</v>
      </c>
      <c r="Q46" s="181">
        <f>ROUND(E46*P46,2)</f>
        <v>0</v>
      </c>
      <c r="R46" s="184" t="s">
        <v>171</v>
      </c>
      <c r="S46" s="161">
        <v>0</v>
      </c>
      <c r="T46" s="161">
        <f>ROUND(E46*S46,2)</f>
        <v>0</v>
      </c>
      <c r="U46" s="161"/>
      <c r="V46" s="161" t="s">
        <v>172</v>
      </c>
      <c r="W46" s="161" t="s">
        <v>173</v>
      </c>
      <c r="X46" s="150"/>
      <c r="Y46" s="150"/>
      <c r="Z46" s="150"/>
      <c r="AA46" s="150"/>
      <c r="AB46" s="150"/>
      <c r="AC46" s="150"/>
      <c r="AD46" s="150"/>
      <c r="AE46" s="150" t="s">
        <v>517</v>
      </c>
      <c r="AF46" s="150"/>
      <c r="AG46" s="150"/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</row>
    <row r="47" spans="1:58" outlineLevel="1" x14ac:dyDescent="0.2">
      <c r="A47" s="178">
        <v>34</v>
      </c>
      <c r="B47" s="179" t="s">
        <v>519</v>
      </c>
      <c r="C47" s="186" t="s">
        <v>520</v>
      </c>
      <c r="D47" s="180" t="s">
        <v>226</v>
      </c>
      <c r="E47" s="181">
        <v>15.488</v>
      </c>
      <c r="F47" s="182"/>
      <c r="G47" s="183">
        <f>ROUND(E47*F47,2)</f>
        <v>0</v>
      </c>
      <c r="H47" s="182"/>
      <c r="I47" s="183">
        <f>ROUND(E47*H47,2)</f>
        <v>0</v>
      </c>
      <c r="J47" s="182"/>
      <c r="K47" s="183">
        <f>ROUND(E47*J47,2)</f>
        <v>0</v>
      </c>
      <c r="L47" s="183">
        <v>21</v>
      </c>
      <c r="M47" s="183">
        <f>G47*(1+L47/100)</f>
        <v>0</v>
      </c>
      <c r="N47" s="181">
        <v>0</v>
      </c>
      <c r="O47" s="181">
        <f>ROUND(E47*N47,2)</f>
        <v>0</v>
      </c>
      <c r="P47" s="181">
        <v>0</v>
      </c>
      <c r="Q47" s="181">
        <f>ROUND(E47*P47,2)</f>
        <v>0</v>
      </c>
      <c r="R47" s="184" t="s">
        <v>171</v>
      </c>
      <c r="S47" s="161">
        <v>0</v>
      </c>
      <c r="T47" s="161">
        <f>ROUND(E47*S47,2)</f>
        <v>0</v>
      </c>
      <c r="U47" s="161"/>
      <c r="V47" s="161" t="s">
        <v>172</v>
      </c>
      <c r="W47" s="161" t="s">
        <v>173</v>
      </c>
      <c r="X47" s="150"/>
      <c r="Y47" s="150"/>
      <c r="Z47" s="150"/>
      <c r="AA47" s="150"/>
      <c r="AB47" s="150"/>
      <c r="AC47" s="150"/>
      <c r="AD47" s="150"/>
      <c r="AE47" s="150" t="s">
        <v>517</v>
      </c>
      <c r="AF47" s="150"/>
      <c r="AG47" s="150"/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</row>
    <row r="48" spans="1:58" outlineLevel="1" x14ac:dyDescent="0.2">
      <c r="A48" s="171">
        <v>35</v>
      </c>
      <c r="B48" s="172" t="s">
        <v>521</v>
      </c>
      <c r="C48" s="187" t="s">
        <v>604</v>
      </c>
      <c r="D48" s="173" t="s">
        <v>226</v>
      </c>
      <c r="E48" s="174">
        <v>15.488</v>
      </c>
      <c r="F48" s="175"/>
      <c r="G48" s="176">
        <f>ROUND(E48*F48,2)</f>
        <v>0</v>
      </c>
      <c r="H48" s="175"/>
      <c r="I48" s="176">
        <f>ROUND(E48*H48,2)</f>
        <v>0</v>
      </c>
      <c r="J48" s="175"/>
      <c r="K48" s="176">
        <f>ROUND(E48*J48,2)</f>
        <v>0</v>
      </c>
      <c r="L48" s="176">
        <v>21</v>
      </c>
      <c r="M48" s="176">
        <f>G48*(1+L48/100)</f>
        <v>0</v>
      </c>
      <c r="N48" s="174">
        <v>0</v>
      </c>
      <c r="O48" s="174">
        <f>ROUND(E48*N48,2)</f>
        <v>0</v>
      </c>
      <c r="P48" s="174">
        <v>0</v>
      </c>
      <c r="Q48" s="174">
        <f>ROUND(E48*P48,2)</f>
        <v>0</v>
      </c>
      <c r="R48" s="177" t="s">
        <v>171</v>
      </c>
      <c r="S48" s="161">
        <v>6.0000000000000001E-3</v>
      </c>
      <c r="T48" s="161">
        <f>ROUND(E48*S48,2)</f>
        <v>0.09</v>
      </c>
      <c r="U48" s="161"/>
      <c r="V48" s="161" t="s">
        <v>172</v>
      </c>
      <c r="W48" s="161" t="s">
        <v>173</v>
      </c>
      <c r="X48" s="150"/>
      <c r="Y48" s="150"/>
      <c r="Z48" s="150"/>
      <c r="AA48" s="150"/>
      <c r="AB48" s="150"/>
      <c r="AC48" s="150"/>
      <c r="AD48" s="150"/>
      <c r="AE48" s="150" t="s">
        <v>517</v>
      </c>
      <c r="AF48" s="150"/>
      <c r="AG48" s="150"/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</row>
    <row r="49" spans="1:31" x14ac:dyDescent="0.2">
      <c r="A49" s="3"/>
      <c r="B49" s="4"/>
      <c r="C49" s="188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AC49">
        <v>12</v>
      </c>
      <c r="AD49">
        <v>21</v>
      </c>
      <c r="AE49" t="s">
        <v>154</v>
      </c>
    </row>
    <row r="50" spans="1:31" x14ac:dyDescent="0.2">
      <c r="A50" s="153"/>
      <c r="B50" s="154" t="s">
        <v>29</v>
      </c>
      <c r="C50" s="189"/>
      <c r="D50" s="155"/>
      <c r="E50" s="156"/>
      <c r="F50" s="156"/>
      <c r="G50" s="170">
        <f>G8+G24+G35+G38+G42+G44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AC50">
        <f>SUMIF(L7:L48,AC49,G7:G48)</f>
        <v>0</v>
      </c>
      <c r="AD50">
        <f>SUMIF(L7:L48,AD49,G7:G48)</f>
        <v>0</v>
      </c>
      <c r="AE50" t="s">
        <v>185</v>
      </c>
    </row>
    <row r="51" spans="1:31" x14ac:dyDescent="0.2">
      <c r="C51" s="190"/>
      <c r="D51" s="10"/>
      <c r="AE51" t="s">
        <v>186</v>
      </c>
    </row>
    <row r="52" spans="1:31" x14ac:dyDescent="0.2">
      <c r="D52" s="10"/>
    </row>
    <row r="53" spans="1:31" x14ac:dyDescent="0.2">
      <c r="D53" s="10"/>
    </row>
    <row r="54" spans="1:31" x14ac:dyDescent="0.2">
      <c r="D54" s="10"/>
    </row>
    <row r="55" spans="1:31" x14ac:dyDescent="0.2">
      <c r="D55" s="10"/>
    </row>
    <row r="56" spans="1:31" x14ac:dyDescent="0.2">
      <c r="D56" s="10"/>
    </row>
    <row r="57" spans="1:31" x14ac:dyDescent="0.2">
      <c r="D57" s="10"/>
    </row>
    <row r="58" spans="1:31" x14ac:dyDescent="0.2">
      <c r="D58" s="10"/>
    </row>
    <row r="59" spans="1:31" x14ac:dyDescent="0.2">
      <c r="D59" s="10"/>
    </row>
    <row r="60" spans="1:31" x14ac:dyDescent="0.2">
      <c r="D60" s="10"/>
    </row>
    <row r="61" spans="1:31" x14ac:dyDescent="0.2">
      <c r="D61" s="10"/>
    </row>
    <row r="62" spans="1:31" x14ac:dyDescent="0.2">
      <c r="D62" s="10"/>
    </row>
    <row r="63" spans="1:31" x14ac:dyDescent="0.2">
      <c r="D63" s="10"/>
    </row>
    <row r="64" spans="1:31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72E80-706E-4D2B-8CAE-A102ADCCD093}">
  <sheetPr>
    <outlinePr summaryBelow="0"/>
  </sheetPr>
  <dimension ref="A1:BF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7109375" style="124" customWidth="1"/>
    <col min="3" max="3" width="63.28515625" style="124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</cols>
  <sheetData>
    <row r="1" spans="1:58" ht="15.75" customHeight="1" x14ac:dyDescent="0.25">
      <c r="A1" s="351" t="s">
        <v>141</v>
      </c>
      <c r="B1" s="351"/>
      <c r="C1" s="351"/>
      <c r="D1" s="351"/>
      <c r="E1" s="351"/>
      <c r="F1" s="351"/>
      <c r="G1" s="351"/>
      <c r="AE1" t="s">
        <v>142</v>
      </c>
    </row>
    <row r="2" spans="1:58" ht="25.15" customHeight="1" x14ac:dyDescent="0.2">
      <c r="A2" s="50" t="s">
        <v>7</v>
      </c>
      <c r="B2" s="49" t="s">
        <v>43</v>
      </c>
      <c r="C2" s="352" t="s">
        <v>44</v>
      </c>
      <c r="D2" s="353"/>
      <c r="E2" s="353"/>
      <c r="F2" s="353"/>
      <c r="G2" s="354"/>
      <c r="AE2" t="s">
        <v>143</v>
      </c>
    </row>
    <row r="3" spans="1:58" ht="25.15" customHeight="1" x14ac:dyDescent="0.2">
      <c r="A3" s="50" t="s">
        <v>8</v>
      </c>
      <c r="B3" s="49" t="s">
        <v>47</v>
      </c>
      <c r="C3" s="352" t="s">
        <v>44</v>
      </c>
      <c r="D3" s="353"/>
      <c r="E3" s="353"/>
      <c r="F3" s="353"/>
      <c r="G3" s="354"/>
      <c r="AA3" s="124" t="s">
        <v>143</v>
      </c>
      <c r="AE3" t="s">
        <v>144</v>
      </c>
    </row>
    <row r="4" spans="1:58" ht="25.15" customHeight="1" x14ac:dyDescent="0.2">
      <c r="A4" s="143" t="s">
        <v>9</v>
      </c>
      <c r="B4" s="144" t="s">
        <v>58</v>
      </c>
      <c r="C4" s="355" t="s">
        <v>59</v>
      </c>
      <c r="D4" s="356"/>
      <c r="E4" s="356"/>
      <c r="F4" s="356"/>
      <c r="G4" s="357"/>
      <c r="AE4" t="s">
        <v>145</v>
      </c>
    </row>
    <row r="5" spans="1:58" x14ac:dyDescent="0.2">
      <c r="D5" s="10"/>
    </row>
    <row r="6" spans="1:58" ht="38.25" x14ac:dyDescent="0.2">
      <c r="A6" s="146" t="s">
        <v>146</v>
      </c>
      <c r="B6" s="148" t="s">
        <v>147</v>
      </c>
      <c r="C6" s="148" t="s">
        <v>148</v>
      </c>
      <c r="D6" s="147" t="s">
        <v>149</v>
      </c>
      <c r="E6" s="146" t="s">
        <v>150</v>
      </c>
      <c r="F6" s="145" t="s">
        <v>151</v>
      </c>
      <c r="G6" s="146" t="s">
        <v>29</v>
      </c>
      <c r="H6" s="149" t="s">
        <v>30</v>
      </c>
      <c r="I6" s="149" t="s">
        <v>152</v>
      </c>
      <c r="J6" s="149" t="s">
        <v>31</v>
      </c>
      <c r="K6" s="149" t="s">
        <v>153</v>
      </c>
      <c r="L6" s="149" t="s">
        <v>154</v>
      </c>
      <c r="M6" s="149" t="s">
        <v>155</v>
      </c>
      <c r="N6" s="149" t="s">
        <v>156</v>
      </c>
      <c r="O6" s="149" t="s">
        <v>157</v>
      </c>
      <c r="P6" s="149" t="s">
        <v>158</v>
      </c>
      <c r="Q6" s="149" t="s">
        <v>159</v>
      </c>
      <c r="R6" s="149" t="s">
        <v>160</v>
      </c>
      <c r="S6" s="149" t="s">
        <v>161</v>
      </c>
      <c r="T6" s="149" t="s">
        <v>162</v>
      </c>
      <c r="U6" s="149" t="s">
        <v>163</v>
      </c>
      <c r="V6" s="149" t="s">
        <v>164</v>
      </c>
      <c r="W6" s="149" t="s">
        <v>165</v>
      </c>
    </row>
    <row r="7" spans="1:58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</row>
    <row r="8" spans="1:58" x14ac:dyDescent="0.2">
      <c r="A8" s="164" t="s">
        <v>166</v>
      </c>
      <c r="B8" s="165" t="s">
        <v>134</v>
      </c>
      <c r="C8" s="185" t="s">
        <v>135</v>
      </c>
      <c r="D8" s="166"/>
      <c r="E8" s="167"/>
      <c r="F8" s="168"/>
      <c r="G8" s="168">
        <f>SUMIF(AE9:AE9,"&lt;&gt;NOR",G9:G9)</f>
        <v>0</v>
      </c>
      <c r="H8" s="168"/>
      <c r="I8" s="168">
        <f>SUM(I9:I9)</f>
        <v>0</v>
      </c>
      <c r="J8" s="168"/>
      <c r="K8" s="168">
        <f>SUM(K9:K9)</f>
        <v>0</v>
      </c>
      <c r="L8" s="168"/>
      <c r="M8" s="168">
        <f>SUM(M9:M9)</f>
        <v>0</v>
      </c>
      <c r="N8" s="167"/>
      <c r="O8" s="167">
        <f>SUM(O9:O9)</f>
        <v>0</v>
      </c>
      <c r="P8" s="167"/>
      <c r="Q8" s="167">
        <f>SUM(Q9:Q9)</f>
        <v>0</v>
      </c>
      <c r="R8" s="169"/>
      <c r="S8" s="163"/>
      <c r="T8" s="163">
        <f>SUM(T9:T9)</f>
        <v>0</v>
      </c>
      <c r="U8" s="163"/>
      <c r="V8" s="163"/>
      <c r="W8" s="163"/>
      <c r="AE8" t="s">
        <v>167</v>
      </c>
    </row>
    <row r="9" spans="1:58" outlineLevel="1" x14ac:dyDescent="0.2">
      <c r="A9" s="171">
        <v>1</v>
      </c>
      <c r="B9" s="172" t="s">
        <v>522</v>
      </c>
      <c r="C9" s="187" t="s">
        <v>523</v>
      </c>
      <c r="D9" s="173" t="s">
        <v>170</v>
      </c>
      <c r="E9" s="174">
        <v>1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7" t="s">
        <v>171</v>
      </c>
      <c r="S9" s="161">
        <v>0</v>
      </c>
      <c r="T9" s="161">
        <f>ROUND(E9*S9,2)</f>
        <v>0</v>
      </c>
      <c r="U9" s="161"/>
      <c r="V9" s="161" t="s">
        <v>308</v>
      </c>
      <c r="W9" s="161" t="s">
        <v>173</v>
      </c>
      <c r="X9" s="150"/>
      <c r="Y9" s="150"/>
      <c r="Z9" s="150"/>
      <c r="AA9" s="150"/>
      <c r="AB9" s="150"/>
      <c r="AC9" s="150"/>
      <c r="AD9" s="150"/>
      <c r="AE9" s="150" t="s">
        <v>309</v>
      </c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</row>
    <row r="10" spans="1:58" x14ac:dyDescent="0.2">
      <c r="A10" s="3"/>
      <c r="B10" s="4"/>
      <c r="C10" s="188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AC10">
        <v>12</v>
      </c>
      <c r="AD10">
        <v>21</v>
      </c>
      <c r="AE10" t="s">
        <v>154</v>
      </c>
    </row>
    <row r="11" spans="1:58" x14ac:dyDescent="0.2">
      <c r="A11" s="153"/>
      <c r="B11" s="154" t="s">
        <v>29</v>
      </c>
      <c r="C11" s="189"/>
      <c r="D11" s="155"/>
      <c r="E11" s="156"/>
      <c r="F11" s="156"/>
      <c r="G11" s="170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AC11">
        <f>SUMIF(L7:L9,AC10,G7:G9)</f>
        <v>0</v>
      </c>
      <c r="AD11">
        <f>SUMIF(L7:L9,AD10,G7:G9)</f>
        <v>0</v>
      </c>
      <c r="AE11" t="s">
        <v>185</v>
      </c>
    </row>
    <row r="12" spans="1:58" x14ac:dyDescent="0.2">
      <c r="C12" s="190"/>
      <c r="D12" s="10"/>
      <c r="AE12" t="s">
        <v>186</v>
      </c>
    </row>
    <row r="13" spans="1:58" x14ac:dyDescent="0.2">
      <c r="D13" s="10"/>
    </row>
    <row r="14" spans="1:58" x14ac:dyDescent="0.2">
      <c r="D14" s="10"/>
    </row>
    <row r="15" spans="1:58" x14ac:dyDescent="0.2">
      <c r="D15" s="10"/>
    </row>
    <row r="16" spans="1:58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17</vt:i4>
      </vt:variant>
      <vt:variant>
        <vt:lpstr>Pojmenované oblasti</vt:lpstr>
      </vt:variant>
      <vt:variant>
        <vt:i4>71</vt:i4>
      </vt:variant>
    </vt:vector>
  </HeadingPairs>
  <TitlesOfParts>
    <vt:vector size="88" baseType="lpstr">
      <vt:lpstr>Pokyny pro vyplnění</vt:lpstr>
      <vt:lpstr>Stavba</vt:lpstr>
      <vt:lpstr>VzorPolozky</vt:lpstr>
      <vt:lpstr>01 11443_00 Pol</vt:lpstr>
      <vt:lpstr>01 11443_01 Pol</vt:lpstr>
      <vt:lpstr>01 11443_02 Pol</vt:lpstr>
      <vt:lpstr>01 11443_03 Pol</vt:lpstr>
      <vt:lpstr>01 11443_04 Pol</vt:lpstr>
      <vt:lpstr>01 11443_05 Pol</vt:lpstr>
      <vt:lpstr>VZT</vt:lpstr>
      <vt:lpstr>01 11443_06 Pol</vt:lpstr>
      <vt:lpstr>01 11443_07 Pol</vt:lpstr>
      <vt:lpstr>01 11443_08 Pol</vt:lpstr>
      <vt:lpstr>01 11443_09 Pol</vt:lpstr>
      <vt:lpstr>Technologie a MaR</vt:lpstr>
      <vt:lpstr>01 11443_10 Pol</vt:lpstr>
      <vt:lpstr>Elektro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11443_00 Pol'!Názvy_tisku</vt:lpstr>
      <vt:lpstr>'01 11443_01 Pol'!Názvy_tisku</vt:lpstr>
      <vt:lpstr>'01 11443_02 Pol'!Názvy_tisku</vt:lpstr>
      <vt:lpstr>'01 11443_03 Pol'!Názvy_tisku</vt:lpstr>
      <vt:lpstr>'01 11443_04 Pol'!Názvy_tisku</vt:lpstr>
      <vt:lpstr>'01 11443_05 Pol'!Názvy_tisku</vt:lpstr>
      <vt:lpstr>'01 11443_06 Pol'!Názvy_tisku</vt:lpstr>
      <vt:lpstr>'01 11443_07 Pol'!Názvy_tisku</vt:lpstr>
      <vt:lpstr>'01 11443_08 Pol'!Názvy_tisku</vt:lpstr>
      <vt:lpstr>'01 11443_09 Pol'!Názvy_tisku</vt:lpstr>
      <vt:lpstr>'01 11443_10 Pol'!Názvy_tisku</vt:lpstr>
      <vt:lpstr>oadresa</vt:lpstr>
      <vt:lpstr>Stavba!Objednatel</vt:lpstr>
      <vt:lpstr>Stavba!Objekt</vt:lpstr>
      <vt:lpstr>'01 11443_00 Pol'!Oblast_tisku</vt:lpstr>
      <vt:lpstr>'01 11443_01 Pol'!Oblast_tisku</vt:lpstr>
      <vt:lpstr>'01 11443_02 Pol'!Oblast_tisku</vt:lpstr>
      <vt:lpstr>'01 11443_03 Pol'!Oblast_tisku</vt:lpstr>
      <vt:lpstr>'01 11443_04 Pol'!Oblast_tisku</vt:lpstr>
      <vt:lpstr>'01 11443_05 Pol'!Oblast_tisku</vt:lpstr>
      <vt:lpstr>'01 11443_06 Pol'!Oblast_tisku</vt:lpstr>
      <vt:lpstr>'01 11443_07 Pol'!Oblast_tisku</vt:lpstr>
      <vt:lpstr>'01 11443_08 Pol'!Oblast_tisku</vt:lpstr>
      <vt:lpstr>'01 11443_09 Pol'!Oblast_tisku</vt:lpstr>
      <vt:lpstr>'01 11443_10 Pol'!Oblast_tisku</vt:lpstr>
      <vt:lpstr>Elektro!Oblast_tisku</vt:lpstr>
      <vt:lpstr>Stavba!Oblast_tisku</vt:lpstr>
      <vt:lpstr>'Technologie a MaR'!Oblast_tisku</vt:lpstr>
      <vt:lpstr>VZT!Oblast_tisku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2026-02-17T14:51:44Z</dcterms:created>
  <dcterms:modified xsi:type="dcterms:W3CDTF">2026-02-27T18:43:53Z</dcterms:modified>
</cp:coreProperties>
</file>