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639BE97C-28F1-48DA-8DDC-FA649970CF25}" xr6:coauthVersionLast="47" xr6:coauthVersionMax="47" xr10:uidLastSave="{00000000-0000-0000-0000-000000000000}"/>
  <bookViews>
    <workbookView xWindow="25080" yWindow="2670" windowWidth="26505" windowHeight="14625" xr2:uid="{00000000-000D-0000-FFFF-FFFF00000000}"/>
  </bookViews>
  <sheets>
    <sheet name="Rekapitulace stavby" sheetId="1" r:id="rId1"/>
    <sheet name="Dem - Bourací práce" sheetId="2" r:id="rId2"/>
    <sheet name="D.1.1 - ASŘ" sheetId="3" r:id="rId3"/>
    <sheet name="TZB - Technologické zaříz..." sheetId="4" r:id="rId4"/>
    <sheet name="TI - Technická infrastruk..." sheetId="5" r:id="rId5"/>
    <sheet name="VRN - Vedlejší rozpočtové..." sheetId="6" r:id="rId6"/>
    <sheet name="Seznam figur" sheetId="7" r:id="rId7"/>
  </sheets>
  <definedNames>
    <definedName name="_xlnm._FilterDatabase" localSheetId="2" hidden="1">'D.1.1 - ASŘ'!$C$141:$K$915</definedName>
    <definedName name="_xlnm._FilterDatabase" localSheetId="1" hidden="1">'Dem - Bourací práce'!$C$119:$K$175</definedName>
    <definedName name="_xlnm._FilterDatabase" localSheetId="4" hidden="1">'TI - Technická infrastruk...'!$C$116:$K$126</definedName>
    <definedName name="_xlnm._FilterDatabase" localSheetId="3" hidden="1">'TZB - Technologické zaříz...'!$C$120:$K$132</definedName>
    <definedName name="_xlnm._FilterDatabase" localSheetId="5" hidden="1">'VRN - Vedlejší rozpočtové...'!$C$120:$K$141</definedName>
    <definedName name="_xlnm.Print_Titles" localSheetId="2">'D.1.1 - ASŘ'!$141:$141</definedName>
    <definedName name="_xlnm.Print_Titles" localSheetId="1">'Dem - Bourací práce'!$119:$119</definedName>
    <definedName name="_xlnm.Print_Titles" localSheetId="0">'Rekapitulace stavby'!$92:$92</definedName>
    <definedName name="_xlnm.Print_Titles" localSheetId="6">'Seznam figur'!$9:$9</definedName>
    <definedName name="_xlnm.Print_Titles" localSheetId="4">'TI - Technická infrastruk...'!$116:$116</definedName>
    <definedName name="_xlnm.Print_Titles" localSheetId="3">'TZB - Technologické zaříz...'!$120:$120</definedName>
    <definedName name="_xlnm.Print_Titles" localSheetId="5">'VRN - Vedlejší rozpočtové...'!$120:$120</definedName>
    <definedName name="_xlnm.Print_Area" localSheetId="2">'D.1.1 - ASŘ'!$C$82:$J$121,'D.1.1 - ASŘ'!$C$127:$K$915</definedName>
    <definedName name="_xlnm.Print_Area" localSheetId="1">'Dem - Bourací práce'!$C$82:$J$101,'Dem - Bourací práce'!$C$107:$K$175</definedName>
    <definedName name="_xlnm.Print_Area" localSheetId="0">'Rekapitulace stavby'!$D$4:$AO$76,'Rekapitulace stavby'!$C$82:$AQ$101</definedName>
    <definedName name="_xlnm.Print_Area" localSheetId="6">'Seznam figur'!$C$4:$G$401</definedName>
    <definedName name="_xlnm.Print_Area" localSheetId="4">'TI - Technická infrastruk...'!$C$82:$J$98,'TI - Technická infrastruk...'!$C$104:$K$126</definedName>
    <definedName name="_xlnm.Print_Area" localSheetId="3">'TZB - Technologické zaříz...'!$C$82:$J$100,'TZB - Technologické zaříz...'!$C$106:$K$132</definedName>
    <definedName name="_xlnm.Print_Area" localSheetId="5">'VRN - Vedlejší rozpočtové...'!$C$82:$J$102,'VRN - Vedlejší rozpočtové...'!$C$108:$K$141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7" l="1"/>
  <c r="J37" i="6"/>
  <c r="J36" i="6"/>
  <c r="AY100" i="1" s="1"/>
  <c r="J35" i="6"/>
  <c r="AX100" i="1"/>
  <c r="BI140" i="6"/>
  <c r="BH140" i="6"/>
  <c r="BG140" i="6"/>
  <c r="BE140" i="6"/>
  <c r="T140" i="6"/>
  <c r="T139" i="6" s="1"/>
  <c r="R140" i="6"/>
  <c r="R139" i="6" s="1"/>
  <c r="P140" i="6"/>
  <c r="P139" i="6" s="1"/>
  <c r="BI137" i="6"/>
  <c r="BH137" i="6"/>
  <c r="BG137" i="6"/>
  <c r="BE137" i="6"/>
  <c r="T137" i="6"/>
  <c r="T136" i="6" s="1"/>
  <c r="R137" i="6"/>
  <c r="R136" i="6" s="1"/>
  <c r="P137" i="6"/>
  <c r="P136" i="6"/>
  <c r="BI134" i="6"/>
  <c r="BH134" i="6"/>
  <c r="BG134" i="6"/>
  <c r="BE134" i="6"/>
  <c r="T134" i="6"/>
  <c r="T133" i="6"/>
  <c r="R134" i="6"/>
  <c r="R133" i="6"/>
  <c r="P134" i="6"/>
  <c r="P133" i="6"/>
  <c r="BI131" i="6"/>
  <c r="BH131" i="6"/>
  <c r="BG131" i="6"/>
  <c r="BE131" i="6"/>
  <c r="T131" i="6"/>
  <c r="R131" i="6"/>
  <c r="P131" i="6"/>
  <c r="BI129" i="6"/>
  <c r="BH129" i="6"/>
  <c r="BG129" i="6"/>
  <c r="BE129" i="6"/>
  <c r="T129" i="6"/>
  <c r="R129" i="6"/>
  <c r="P129" i="6"/>
  <c r="BI127" i="6"/>
  <c r="BH127" i="6"/>
  <c r="BG127" i="6"/>
  <c r="BE127" i="6"/>
  <c r="T127" i="6"/>
  <c r="R127" i="6"/>
  <c r="P127" i="6"/>
  <c r="BI124" i="6"/>
  <c r="BH124" i="6"/>
  <c r="BG124" i="6"/>
  <c r="BE124" i="6"/>
  <c r="T124" i="6"/>
  <c r="R124" i="6"/>
  <c r="P124" i="6"/>
  <c r="F115" i="6"/>
  <c r="E113" i="6"/>
  <c r="F89" i="6"/>
  <c r="E87" i="6"/>
  <c r="J24" i="6"/>
  <c r="E24" i="6"/>
  <c r="J118" i="6" s="1"/>
  <c r="J23" i="6"/>
  <c r="J21" i="6"/>
  <c r="E21" i="6"/>
  <c r="J117" i="6" s="1"/>
  <c r="J20" i="6"/>
  <c r="J18" i="6"/>
  <c r="E18" i="6"/>
  <c r="F118" i="6"/>
  <c r="J17" i="6"/>
  <c r="J15" i="6"/>
  <c r="E15" i="6"/>
  <c r="F117" i="6"/>
  <c r="J14" i="6"/>
  <c r="J12" i="6"/>
  <c r="J115" i="6"/>
  <c r="E7" i="6"/>
  <c r="E111" i="6"/>
  <c r="J37" i="5"/>
  <c r="J36" i="5"/>
  <c r="AY99" i="1"/>
  <c r="J35" i="5"/>
  <c r="AX99" i="1"/>
  <c r="BI125" i="5"/>
  <c r="BH125" i="5"/>
  <c r="BG125" i="5"/>
  <c r="BE125" i="5"/>
  <c r="T125" i="5"/>
  <c r="R125" i="5"/>
  <c r="P125" i="5"/>
  <c r="BI123" i="5"/>
  <c r="BH123" i="5"/>
  <c r="BG123" i="5"/>
  <c r="BE123" i="5"/>
  <c r="T123" i="5"/>
  <c r="R123" i="5"/>
  <c r="P123" i="5"/>
  <c r="BI121" i="5"/>
  <c r="BH121" i="5"/>
  <c r="BG121" i="5"/>
  <c r="BE121" i="5"/>
  <c r="T121" i="5"/>
  <c r="R121" i="5"/>
  <c r="P121" i="5"/>
  <c r="BI119" i="5"/>
  <c r="BH119" i="5"/>
  <c r="BG119" i="5"/>
  <c r="BE119" i="5"/>
  <c r="T119" i="5"/>
  <c r="R119" i="5"/>
  <c r="P119" i="5"/>
  <c r="F111" i="5"/>
  <c r="E109" i="5"/>
  <c r="F89" i="5"/>
  <c r="E87" i="5"/>
  <c r="J24" i="5"/>
  <c r="E24" i="5"/>
  <c r="J92" i="5"/>
  <c r="J23" i="5"/>
  <c r="J21" i="5"/>
  <c r="E21" i="5"/>
  <c r="J113" i="5"/>
  <c r="J20" i="5"/>
  <c r="J18" i="5"/>
  <c r="E18" i="5"/>
  <c r="F114" i="5"/>
  <c r="J17" i="5"/>
  <c r="J15" i="5"/>
  <c r="E15" i="5"/>
  <c r="F113" i="5" s="1"/>
  <c r="J14" i="5"/>
  <c r="J12" i="5"/>
  <c r="J89" i="5" s="1"/>
  <c r="E7" i="5"/>
  <c r="E85" i="5" s="1"/>
  <c r="J39" i="4"/>
  <c r="J38" i="4"/>
  <c r="AY98" i="1"/>
  <c r="J37" i="4"/>
  <c r="AX98" i="1"/>
  <c r="BI131" i="4"/>
  <c r="BH131" i="4"/>
  <c r="BG131" i="4"/>
  <c r="BE131" i="4"/>
  <c r="T131" i="4"/>
  <c r="R131" i="4"/>
  <c r="P131" i="4"/>
  <c r="BI129" i="4"/>
  <c r="BH129" i="4"/>
  <c r="BG129" i="4"/>
  <c r="BE129" i="4"/>
  <c r="T129" i="4"/>
  <c r="R129" i="4"/>
  <c r="P129" i="4"/>
  <c r="BI127" i="4"/>
  <c r="BH127" i="4"/>
  <c r="BG127" i="4"/>
  <c r="BE127" i="4"/>
  <c r="T127" i="4"/>
  <c r="R127" i="4"/>
  <c r="P127" i="4"/>
  <c r="BI125" i="4"/>
  <c r="BH125" i="4"/>
  <c r="BG125" i="4"/>
  <c r="BE125" i="4"/>
  <c r="T125" i="4"/>
  <c r="R125" i="4"/>
  <c r="P125" i="4"/>
  <c r="BI123" i="4"/>
  <c r="BH123" i="4"/>
  <c r="BG123" i="4"/>
  <c r="BE123" i="4"/>
  <c r="T123" i="4"/>
  <c r="R123" i="4"/>
  <c r="P123" i="4"/>
  <c r="F115" i="4"/>
  <c r="E113" i="4"/>
  <c r="F91" i="4"/>
  <c r="E89" i="4"/>
  <c r="J26" i="4"/>
  <c r="E26" i="4"/>
  <c r="J118" i="4"/>
  <c r="J25" i="4"/>
  <c r="J23" i="4"/>
  <c r="E23" i="4"/>
  <c r="J117" i="4" s="1"/>
  <c r="J22" i="4"/>
  <c r="J20" i="4"/>
  <c r="E20" i="4"/>
  <c r="F118" i="4"/>
  <c r="J19" i="4"/>
  <c r="J17" i="4"/>
  <c r="E17" i="4"/>
  <c r="F93" i="4"/>
  <c r="J16" i="4"/>
  <c r="J14" i="4"/>
  <c r="J115" i="4"/>
  <c r="E7" i="4"/>
  <c r="E109" i="4"/>
  <c r="J39" i="3"/>
  <c r="J38" i="3"/>
  <c r="AY97" i="1"/>
  <c r="J37" i="3"/>
  <c r="AX97" i="1"/>
  <c r="BI911" i="3"/>
  <c r="BH911" i="3"/>
  <c r="BG911" i="3"/>
  <c r="BF911" i="3"/>
  <c r="T911" i="3"/>
  <c r="T910" i="3"/>
  <c r="R911" i="3"/>
  <c r="R910" i="3"/>
  <c r="P911" i="3"/>
  <c r="P910" i="3" s="1"/>
  <c r="BI903" i="3"/>
  <c r="BH903" i="3"/>
  <c r="BG903" i="3"/>
  <c r="BF903" i="3"/>
  <c r="T903" i="3"/>
  <c r="R903" i="3"/>
  <c r="P903" i="3"/>
  <c r="BI900" i="3"/>
  <c r="BH900" i="3"/>
  <c r="BG900" i="3"/>
  <c r="BF900" i="3"/>
  <c r="T900" i="3"/>
  <c r="R900" i="3"/>
  <c r="P900" i="3"/>
  <c r="BI897" i="3"/>
  <c r="BH897" i="3"/>
  <c r="BG897" i="3"/>
  <c r="BF897" i="3"/>
  <c r="T897" i="3"/>
  <c r="R897" i="3"/>
  <c r="P897" i="3"/>
  <c r="BI891" i="3"/>
  <c r="BH891" i="3"/>
  <c r="BG891" i="3"/>
  <c r="BF891" i="3"/>
  <c r="T891" i="3"/>
  <c r="R891" i="3"/>
  <c r="P891" i="3"/>
  <c r="BI888" i="3"/>
  <c r="BH888" i="3"/>
  <c r="BG888" i="3"/>
  <c r="BF888" i="3"/>
  <c r="T888" i="3"/>
  <c r="R888" i="3"/>
  <c r="P888" i="3"/>
  <c r="BI885" i="3"/>
  <c r="BH885" i="3"/>
  <c r="BG885" i="3"/>
  <c r="BF885" i="3"/>
  <c r="T885" i="3"/>
  <c r="R885" i="3"/>
  <c r="P885" i="3"/>
  <c r="BI883" i="3"/>
  <c r="BH883" i="3"/>
  <c r="BG883" i="3"/>
  <c r="BF883" i="3"/>
  <c r="T883" i="3"/>
  <c r="R883" i="3"/>
  <c r="P883" i="3"/>
  <c r="BI880" i="3"/>
  <c r="BH880" i="3"/>
  <c r="BG880" i="3"/>
  <c r="BF880" i="3"/>
  <c r="T880" i="3"/>
  <c r="R880" i="3"/>
  <c r="P880" i="3"/>
  <c r="BI877" i="3"/>
  <c r="BH877" i="3"/>
  <c r="BG877" i="3"/>
  <c r="BF877" i="3"/>
  <c r="T877" i="3"/>
  <c r="R877" i="3"/>
  <c r="P877" i="3"/>
  <c r="BI874" i="3"/>
  <c r="BH874" i="3"/>
  <c r="BG874" i="3"/>
  <c r="BF874" i="3"/>
  <c r="T874" i="3"/>
  <c r="R874" i="3"/>
  <c r="P874" i="3"/>
  <c r="BI865" i="3"/>
  <c r="BH865" i="3"/>
  <c r="BG865" i="3"/>
  <c r="BF865" i="3"/>
  <c r="T865" i="3"/>
  <c r="R865" i="3"/>
  <c r="P865" i="3"/>
  <c r="BI860" i="3"/>
  <c r="BH860" i="3"/>
  <c r="BG860" i="3"/>
  <c r="BF860" i="3"/>
  <c r="T860" i="3"/>
  <c r="R860" i="3"/>
  <c r="P860" i="3"/>
  <c r="BI857" i="3"/>
  <c r="BH857" i="3"/>
  <c r="BG857" i="3"/>
  <c r="BF857" i="3"/>
  <c r="T857" i="3"/>
  <c r="R857" i="3"/>
  <c r="P857" i="3"/>
  <c r="BI842" i="3"/>
  <c r="BH842" i="3"/>
  <c r="BG842" i="3"/>
  <c r="BF842" i="3"/>
  <c r="T842" i="3"/>
  <c r="T841" i="3"/>
  <c r="R842" i="3"/>
  <c r="R841" i="3" s="1"/>
  <c r="P842" i="3"/>
  <c r="P841" i="3" s="1"/>
  <c r="BI839" i="3"/>
  <c r="BH839" i="3"/>
  <c r="BG839" i="3"/>
  <c r="BF839" i="3"/>
  <c r="T839" i="3"/>
  <c r="R839" i="3"/>
  <c r="P839" i="3"/>
  <c r="BI836" i="3"/>
  <c r="BH836" i="3"/>
  <c r="BG836" i="3"/>
  <c r="BF836" i="3"/>
  <c r="T836" i="3"/>
  <c r="R836" i="3"/>
  <c r="P836" i="3"/>
  <c r="BI834" i="3"/>
  <c r="BH834" i="3"/>
  <c r="BG834" i="3"/>
  <c r="BF834" i="3"/>
  <c r="T834" i="3"/>
  <c r="R834" i="3"/>
  <c r="P834" i="3"/>
  <c r="BI830" i="3"/>
  <c r="BH830" i="3"/>
  <c r="BG830" i="3"/>
  <c r="BF830" i="3"/>
  <c r="T830" i="3"/>
  <c r="R830" i="3"/>
  <c r="P830" i="3"/>
  <c r="BI827" i="3"/>
  <c r="BH827" i="3"/>
  <c r="BG827" i="3"/>
  <c r="BF827" i="3"/>
  <c r="T827" i="3"/>
  <c r="R827" i="3"/>
  <c r="P827" i="3"/>
  <c r="BI820" i="3"/>
  <c r="BH820" i="3"/>
  <c r="BG820" i="3"/>
  <c r="BF820" i="3"/>
  <c r="T820" i="3"/>
  <c r="R820" i="3"/>
  <c r="P820" i="3"/>
  <c r="BI813" i="3"/>
  <c r="BH813" i="3"/>
  <c r="BG813" i="3"/>
  <c r="BF813" i="3"/>
  <c r="T813" i="3"/>
  <c r="R813" i="3"/>
  <c r="P813" i="3"/>
  <c r="BI807" i="3"/>
  <c r="BH807" i="3"/>
  <c r="BG807" i="3"/>
  <c r="BF807" i="3"/>
  <c r="T807" i="3"/>
  <c r="R807" i="3"/>
  <c r="P807" i="3"/>
  <c r="BI804" i="3"/>
  <c r="BH804" i="3"/>
  <c r="BG804" i="3"/>
  <c r="BF804" i="3"/>
  <c r="T804" i="3"/>
  <c r="R804" i="3"/>
  <c r="P804" i="3"/>
  <c r="BI789" i="3"/>
  <c r="BH789" i="3"/>
  <c r="BG789" i="3"/>
  <c r="BF789" i="3"/>
  <c r="T789" i="3"/>
  <c r="R789" i="3"/>
  <c r="P789" i="3"/>
  <c r="BI785" i="3"/>
  <c r="BH785" i="3"/>
  <c r="BG785" i="3"/>
  <c r="BF785" i="3"/>
  <c r="T785" i="3"/>
  <c r="R785" i="3"/>
  <c r="P785" i="3"/>
  <c r="BI776" i="3"/>
  <c r="BH776" i="3"/>
  <c r="BG776" i="3"/>
  <c r="BF776" i="3"/>
  <c r="T776" i="3"/>
  <c r="R776" i="3"/>
  <c r="P776" i="3"/>
  <c r="BI773" i="3"/>
  <c r="BH773" i="3"/>
  <c r="BG773" i="3"/>
  <c r="BF773" i="3"/>
  <c r="T773" i="3"/>
  <c r="R773" i="3"/>
  <c r="P773" i="3"/>
  <c r="BI770" i="3"/>
  <c r="BH770" i="3"/>
  <c r="BG770" i="3"/>
  <c r="BF770" i="3"/>
  <c r="T770" i="3"/>
  <c r="R770" i="3"/>
  <c r="P770" i="3"/>
  <c r="BI767" i="3"/>
  <c r="BH767" i="3"/>
  <c r="BG767" i="3"/>
  <c r="BF767" i="3"/>
  <c r="T767" i="3"/>
  <c r="R767" i="3"/>
  <c r="P767" i="3"/>
  <c r="BI765" i="3"/>
  <c r="BH765" i="3"/>
  <c r="BG765" i="3"/>
  <c r="BF765" i="3"/>
  <c r="T765" i="3"/>
  <c r="R765" i="3"/>
  <c r="P765" i="3"/>
  <c r="BI762" i="3"/>
  <c r="BH762" i="3"/>
  <c r="BG762" i="3"/>
  <c r="BF762" i="3"/>
  <c r="T762" i="3"/>
  <c r="R762" i="3"/>
  <c r="P762" i="3"/>
  <c r="BI759" i="3"/>
  <c r="BH759" i="3"/>
  <c r="BG759" i="3"/>
  <c r="BF759" i="3"/>
  <c r="T759" i="3"/>
  <c r="R759" i="3"/>
  <c r="P759" i="3"/>
  <c r="BI756" i="3"/>
  <c r="BH756" i="3"/>
  <c r="BG756" i="3"/>
  <c r="BF756" i="3"/>
  <c r="T756" i="3"/>
  <c r="R756" i="3"/>
  <c r="P756" i="3"/>
  <c r="BI754" i="3"/>
  <c r="BH754" i="3"/>
  <c r="BG754" i="3"/>
  <c r="BF754" i="3"/>
  <c r="T754" i="3"/>
  <c r="R754" i="3"/>
  <c r="P754" i="3"/>
  <c r="BI752" i="3"/>
  <c r="BH752" i="3"/>
  <c r="BG752" i="3"/>
  <c r="BF752" i="3"/>
  <c r="T752" i="3"/>
  <c r="R752" i="3"/>
  <c r="P752" i="3"/>
  <c r="BI750" i="3"/>
  <c r="BH750" i="3"/>
  <c r="BG750" i="3"/>
  <c r="BF750" i="3"/>
  <c r="T750" i="3"/>
  <c r="R750" i="3"/>
  <c r="P750" i="3"/>
  <c r="BI748" i="3"/>
  <c r="BH748" i="3"/>
  <c r="BG748" i="3"/>
  <c r="BF748" i="3"/>
  <c r="T748" i="3"/>
  <c r="R748" i="3"/>
  <c r="P748" i="3"/>
  <c r="BI745" i="3"/>
  <c r="BH745" i="3"/>
  <c r="BG745" i="3"/>
  <c r="BF745" i="3"/>
  <c r="T745" i="3"/>
  <c r="R745" i="3"/>
  <c r="P745" i="3"/>
  <c r="BI728" i="3"/>
  <c r="BH728" i="3"/>
  <c r="BG728" i="3"/>
  <c r="BF728" i="3"/>
  <c r="T728" i="3"/>
  <c r="R728" i="3"/>
  <c r="P728" i="3"/>
  <c r="BI726" i="3"/>
  <c r="BH726" i="3"/>
  <c r="BG726" i="3"/>
  <c r="BF726" i="3"/>
  <c r="T726" i="3"/>
  <c r="R726" i="3"/>
  <c r="P726" i="3"/>
  <c r="BI724" i="3"/>
  <c r="BH724" i="3"/>
  <c r="BG724" i="3"/>
  <c r="BF724" i="3"/>
  <c r="T724" i="3"/>
  <c r="R724" i="3"/>
  <c r="P724" i="3"/>
  <c r="BI721" i="3"/>
  <c r="BH721" i="3"/>
  <c r="BG721" i="3"/>
  <c r="BF721" i="3"/>
  <c r="T721" i="3"/>
  <c r="R721" i="3"/>
  <c r="P721" i="3"/>
  <c r="BI718" i="3"/>
  <c r="BH718" i="3"/>
  <c r="BG718" i="3"/>
  <c r="BF718" i="3"/>
  <c r="T718" i="3"/>
  <c r="R718" i="3"/>
  <c r="P718" i="3"/>
  <c r="BI715" i="3"/>
  <c r="BH715" i="3"/>
  <c r="BG715" i="3"/>
  <c r="BF715" i="3"/>
  <c r="T715" i="3"/>
  <c r="R715" i="3"/>
  <c r="P715" i="3"/>
  <c r="BI712" i="3"/>
  <c r="BH712" i="3"/>
  <c r="BG712" i="3"/>
  <c r="BF712" i="3"/>
  <c r="T712" i="3"/>
  <c r="R712" i="3"/>
  <c r="P712" i="3"/>
  <c r="BI709" i="3"/>
  <c r="BH709" i="3"/>
  <c r="BG709" i="3"/>
  <c r="BF709" i="3"/>
  <c r="T709" i="3"/>
  <c r="R709" i="3"/>
  <c r="P709" i="3"/>
  <c r="BI706" i="3"/>
  <c r="BH706" i="3"/>
  <c r="BG706" i="3"/>
  <c r="BF706" i="3"/>
  <c r="T706" i="3"/>
  <c r="R706" i="3"/>
  <c r="P706" i="3"/>
  <c r="BI703" i="3"/>
  <c r="BH703" i="3"/>
  <c r="BG703" i="3"/>
  <c r="BF703" i="3"/>
  <c r="T703" i="3"/>
  <c r="R703" i="3"/>
  <c r="P703" i="3"/>
  <c r="BI700" i="3"/>
  <c r="BH700" i="3"/>
  <c r="BG700" i="3"/>
  <c r="BF700" i="3"/>
  <c r="T700" i="3"/>
  <c r="R700" i="3"/>
  <c r="P700" i="3"/>
  <c r="BI697" i="3"/>
  <c r="BH697" i="3"/>
  <c r="BG697" i="3"/>
  <c r="BF697" i="3"/>
  <c r="T697" i="3"/>
  <c r="R697" i="3"/>
  <c r="P697" i="3"/>
  <c r="BI694" i="3"/>
  <c r="BH694" i="3"/>
  <c r="BG694" i="3"/>
  <c r="BF694" i="3"/>
  <c r="T694" i="3"/>
  <c r="R694" i="3"/>
  <c r="P694" i="3"/>
  <c r="BI691" i="3"/>
  <c r="BH691" i="3"/>
  <c r="BG691" i="3"/>
  <c r="BF691" i="3"/>
  <c r="T691" i="3"/>
  <c r="R691" i="3"/>
  <c r="P691" i="3"/>
  <c r="BI688" i="3"/>
  <c r="BH688" i="3"/>
  <c r="BG688" i="3"/>
  <c r="BF688" i="3"/>
  <c r="T688" i="3"/>
  <c r="R688" i="3"/>
  <c r="P688" i="3"/>
  <c r="BI685" i="3"/>
  <c r="BH685" i="3"/>
  <c r="BG685" i="3"/>
  <c r="BF685" i="3"/>
  <c r="T685" i="3"/>
  <c r="R685" i="3"/>
  <c r="P685" i="3"/>
  <c r="BI682" i="3"/>
  <c r="BH682" i="3"/>
  <c r="BG682" i="3"/>
  <c r="BF682" i="3"/>
  <c r="T682" i="3"/>
  <c r="R682" i="3"/>
  <c r="P682" i="3"/>
  <c r="BI678" i="3"/>
  <c r="BH678" i="3"/>
  <c r="BG678" i="3"/>
  <c r="BF678" i="3"/>
  <c r="T678" i="3"/>
  <c r="R678" i="3"/>
  <c r="P678" i="3"/>
  <c r="BI675" i="3"/>
  <c r="BH675" i="3"/>
  <c r="BG675" i="3"/>
  <c r="BF675" i="3"/>
  <c r="T675" i="3"/>
  <c r="R675" i="3"/>
  <c r="P675" i="3"/>
  <c r="BI670" i="3"/>
  <c r="BH670" i="3"/>
  <c r="BG670" i="3"/>
  <c r="BF670" i="3"/>
  <c r="T670" i="3"/>
  <c r="R670" i="3"/>
  <c r="P670" i="3"/>
  <c r="BI667" i="3"/>
  <c r="BH667" i="3"/>
  <c r="BG667" i="3"/>
  <c r="BF667" i="3"/>
  <c r="T667" i="3"/>
  <c r="R667" i="3"/>
  <c r="P667" i="3"/>
  <c r="BI659" i="3"/>
  <c r="BH659" i="3"/>
  <c r="BG659" i="3"/>
  <c r="BF659" i="3"/>
  <c r="T659" i="3"/>
  <c r="R659" i="3"/>
  <c r="P659" i="3"/>
  <c r="BI656" i="3"/>
  <c r="BH656" i="3"/>
  <c r="BG656" i="3"/>
  <c r="BF656" i="3"/>
  <c r="T656" i="3"/>
  <c r="R656" i="3"/>
  <c r="P656" i="3"/>
  <c r="BI653" i="3"/>
  <c r="BH653" i="3"/>
  <c r="BG653" i="3"/>
  <c r="BF653" i="3"/>
  <c r="T653" i="3"/>
  <c r="R653" i="3"/>
  <c r="P653" i="3"/>
  <c r="BI648" i="3"/>
  <c r="BH648" i="3"/>
  <c r="BG648" i="3"/>
  <c r="BF648" i="3"/>
  <c r="T648" i="3"/>
  <c r="R648" i="3"/>
  <c r="P648" i="3"/>
  <c r="BI643" i="3"/>
  <c r="BH643" i="3"/>
  <c r="BG643" i="3"/>
  <c r="BF643" i="3"/>
  <c r="T643" i="3"/>
  <c r="R643" i="3"/>
  <c r="P643" i="3"/>
  <c r="BI637" i="3"/>
  <c r="BH637" i="3"/>
  <c r="BG637" i="3"/>
  <c r="BF637" i="3"/>
  <c r="T637" i="3"/>
  <c r="R637" i="3"/>
  <c r="P637" i="3"/>
  <c r="BI633" i="3"/>
  <c r="BH633" i="3"/>
  <c r="BG633" i="3"/>
  <c r="BF633" i="3"/>
  <c r="T633" i="3"/>
  <c r="R633" i="3"/>
  <c r="P633" i="3"/>
  <c r="BI629" i="3"/>
  <c r="BH629" i="3"/>
  <c r="BG629" i="3"/>
  <c r="BF629" i="3"/>
  <c r="T629" i="3"/>
  <c r="R629" i="3"/>
  <c r="P629" i="3"/>
  <c r="BI626" i="3"/>
  <c r="BH626" i="3"/>
  <c r="BG626" i="3"/>
  <c r="BF626" i="3"/>
  <c r="T626" i="3"/>
  <c r="R626" i="3"/>
  <c r="P626" i="3"/>
  <c r="BI620" i="3"/>
  <c r="BH620" i="3"/>
  <c r="BG620" i="3"/>
  <c r="BF620" i="3"/>
  <c r="T620" i="3"/>
  <c r="R620" i="3"/>
  <c r="P620" i="3"/>
  <c r="BI617" i="3"/>
  <c r="BH617" i="3"/>
  <c r="BG617" i="3"/>
  <c r="BF617" i="3"/>
  <c r="T617" i="3"/>
  <c r="R617" i="3"/>
  <c r="P617" i="3"/>
  <c r="BI613" i="3"/>
  <c r="BH613" i="3"/>
  <c r="BG613" i="3"/>
  <c r="BF613" i="3"/>
  <c r="T613" i="3"/>
  <c r="R613" i="3"/>
  <c r="P613" i="3"/>
  <c r="BI609" i="3"/>
  <c r="BH609" i="3"/>
  <c r="BG609" i="3"/>
  <c r="BF609" i="3"/>
  <c r="T609" i="3"/>
  <c r="R609" i="3"/>
  <c r="P609" i="3"/>
  <c r="BI605" i="3"/>
  <c r="BH605" i="3"/>
  <c r="BG605" i="3"/>
  <c r="BF605" i="3"/>
  <c r="T605" i="3"/>
  <c r="R605" i="3"/>
  <c r="P605" i="3"/>
  <c r="BI599" i="3"/>
  <c r="BH599" i="3"/>
  <c r="BG599" i="3"/>
  <c r="BF599" i="3"/>
  <c r="T599" i="3"/>
  <c r="R599" i="3"/>
  <c r="P599" i="3"/>
  <c r="BI595" i="3"/>
  <c r="BH595" i="3"/>
  <c r="BG595" i="3"/>
  <c r="BF595" i="3"/>
  <c r="T595" i="3"/>
  <c r="R595" i="3"/>
  <c r="P595" i="3"/>
  <c r="BI591" i="3"/>
  <c r="BH591" i="3"/>
  <c r="BG591" i="3"/>
  <c r="BF591" i="3"/>
  <c r="T591" i="3"/>
  <c r="R591" i="3"/>
  <c r="P591" i="3"/>
  <c r="BI587" i="3"/>
  <c r="BH587" i="3"/>
  <c r="BG587" i="3"/>
  <c r="BF587" i="3"/>
  <c r="T587" i="3"/>
  <c r="R587" i="3"/>
  <c r="P587" i="3"/>
  <c r="BI581" i="3"/>
  <c r="BH581" i="3"/>
  <c r="BG581" i="3"/>
  <c r="BF581" i="3"/>
  <c r="T581" i="3"/>
  <c r="R581" i="3"/>
  <c r="P581" i="3"/>
  <c r="BI577" i="3"/>
  <c r="BH577" i="3"/>
  <c r="BG577" i="3"/>
  <c r="BF577" i="3"/>
  <c r="T577" i="3"/>
  <c r="R577" i="3"/>
  <c r="P577" i="3"/>
  <c r="BI573" i="3"/>
  <c r="BH573" i="3"/>
  <c r="BG573" i="3"/>
  <c r="BF573" i="3"/>
  <c r="T573" i="3"/>
  <c r="R573" i="3"/>
  <c r="P573" i="3"/>
  <c r="BI569" i="3"/>
  <c r="BH569" i="3"/>
  <c r="BG569" i="3"/>
  <c r="BF569" i="3"/>
  <c r="T569" i="3"/>
  <c r="R569" i="3"/>
  <c r="P569" i="3"/>
  <c r="BI560" i="3"/>
  <c r="BH560" i="3"/>
  <c r="BG560" i="3"/>
  <c r="BF560" i="3"/>
  <c r="T560" i="3"/>
  <c r="R560" i="3"/>
  <c r="P560" i="3"/>
  <c r="BI557" i="3"/>
  <c r="BH557" i="3"/>
  <c r="BG557" i="3"/>
  <c r="BF557" i="3"/>
  <c r="T557" i="3"/>
  <c r="R557" i="3"/>
  <c r="P557" i="3"/>
  <c r="BI553" i="3"/>
  <c r="BH553" i="3"/>
  <c r="BG553" i="3"/>
  <c r="BF553" i="3"/>
  <c r="T553" i="3"/>
  <c r="R553" i="3"/>
  <c r="P553" i="3"/>
  <c r="BI550" i="3"/>
  <c r="BH550" i="3"/>
  <c r="BG550" i="3"/>
  <c r="BF550" i="3"/>
  <c r="T550" i="3"/>
  <c r="R550" i="3"/>
  <c r="P550" i="3"/>
  <c r="BI547" i="3"/>
  <c r="BH547" i="3"/>
  <c r="BG547" i="3"/>
  <c r="BF547" i="3"/>
  <c r="T547" i="3"/>
  <c r="R547" i="3"/>
  <c r="P547" i="3"/>
  <c r="BI541" i="3"/>
  <c r="BH541" i="3"/>
  <c r="BG541" i="3"/>
  <c r="BF541" i="3"/>
  <c r="T541" i="3"/>
  <c r="R541" i="3"/>
  <c r="P541" i="3"/>
  <c r="BI538" i="3"/>
  <c r="BH538" i="3"/>
  <c r="BG538" i="3"/>
  <c r="BF538" i="3"/>
  <c r="T538" i="3"/>
  <c r="R538" i="3"/>
  <c r="P538" i="3"/>
  <c r="BI534" i="3"/>
  <c r="BH534" i="3"/>
  <c r="BG534" i="3"/>
  <c r="BF534" i="3"/>
  <c r="T534" i="3"/>
  <c r="R534" i="3"/>
  <c r="P534" i="3"/>
  <c r="BI531" i="3"/>
  <c r="BH531" i="3"/>
  <c r="BG531" i="3"/>
  <c r="BF531" i="3"/>
  <c r="T531" i="3"/>
  <c r="R531" i="3"/>
  <c r="P531" i="3"/>
  <c r="BI526" i="3"/>
  <c r="BH526" i="3"/>
  <c r="BG526" i="3"/>
  <c r="BF526" i="3"/>
  <c r="T526" i="3"/>
  <c r="R526" i="3"/>
  <c r="P526" i="3"/>
  <c r="BI523" i="3"/>
  <c r="BH523" i="3"/>
  <c r="BG523" i="3"/>
  <c r="BF523" i="3"/>
  <c r="T523" i="3"/>
  <c r="R523" i="3"/>
  <c r="P523" i="3"/>
  <c r="BI520" i="3"/>
  <c r="BH520" i="3"/>
  <c r="BG520" i="3"/>
  <c r="BF520" i="3"/>
  <c r="T520" i="3"/>
  <c r="R520" i="3"/>
  <c r="P520" i="3"/>
  <c r="BI517" i="3"/>
  <c r="BH517" i="3"/>
  <c r="BG517" i="3"/>
  <c r="BF517" i="3"/>
  <c r="T517" i="3"/>
  <c r="R517" i="3"/>
  <c r="P517" i="3"/>
  <c r="BI514" i="3"/>
  <c r="BH514" i="3"/>
  <c r="BG514" i="3"/>
  <c r="BF514" i="3"/>
  <c r="T514" i="3"/>
  <c r="R514" i="3"/>
  <c r="P514" i="3"/>
  <c r="BI510" i="3"/>
  <c r="BH510" i="3"/>
  <c r="BG510" i="3"/>
  <c r="BF510" i="3"/>
  <c r="T510" i="3"/>
  <c r="R510" i="3"/>
  <c r="P510" i="3"/>
  <c r="BI506" i="3"/>
  <c r="BH506" i="3"/>
  <c r="BG506" i="3"/>
  <c r="BF506" i="3"/>
  <c r="T506" i="3"/>
  <c r="R506" i="3"/>
  <c r="P506" i="3"/>
  <c r="BI502" i="3"/>
  <c r="BH502" i="3"/>
  <c r="BG502" i="3"/>
  <c r="BF502" i="3"/>
  <c r="T502" i="3"/>
  <c r="R502" i="3"/>
  <c r="P502" i="3"/>
  <c r="BI498" i="3"/>
  <c r="BH498" i="3"/>
  <c r="BG498" i="3"/>
  <c r="BF498" i="3"/>
  <c r="T498" i="3"/>
  <c r="R498" i="3"/>
  <c r="P498" i="3"/>
  <c r="BI494" i="3"/>
  <c r="BH494" i="3"/>
  <c r="BG494" i="3"/>
  <c r="BF494" i="3"/>
  <c r="T494" i="3"/>
  <c r="T493" i="3"/>
  <c r="R494" i="3"/>
  <c r="R493" i="3"/>
  <c r="P494" i="3"/>
  <c r="P493" i="3"/>
  <c r="BI491" i="3"/>
  <c r="BH491" i="3"/>
  <c r="BG491" i="3"/>
  <c r="BF491" i="3"/>
  <c r="T491" i="3"/>
  <c r="R491" i="3"/>
  <c r="P491" i="3"/>
  <c r="BI489" i="3"/>
  <c r="BH489" i="3"/>
  <c r="BG489" i="3"/>
  <c r="BF489" i="3"/>
  <c r="T489" i="3"/>
  <c r="R489" i="3"/>
  <c r="P489" i="3"/>
  <c r="BI487" i="3"/>
  <c r="BH487" i="3"/>
  <c r="BG487" i="3"/>
  <c r="BF487" i="3"/>
  <c r="T487" i="3"/>
  <c r="R487" i="3"/>
  <c r="P487" i="3"/>
  <c r="BI484" i="3"/>
  <c r="BH484" i="3"/>
  <c r="BG484" i="3"/>
  <c r="BF484" i="3"/>
  <c r="T484" i="3"/>
  <c r="R484" i="3"/>
  <c r="P484" i="3"/>
  <c r="BI481" i="3"/>
  <c r="BH481" i="3"/>
  <c r="BG481" i="3"/>
  <c r="BF481" i="3"/>
  <c r="T481" i="3"/>
  <c r="R481" i="3"/>
  <c r="P481" i="3"/>
  <c r="BI477" i="3"/>
  <c r="BH477" i="3"/>
  <c r="BG477" i="3"/>
  <c r="BF477" i="3"/>
  <c r="T477" i="3"/>
  <c r="R477" i="3"/>
  <c r="P477" i="3"/>
  <c r="BI471" i="3"/>
  <c r="BH471" i="3"/>
  <c r="BG471" i="3"/>
  <c r="BF471" i="3"/>
  <c r="T471" i="3"/>
  <c r="R471" i="3"/>
  <c r="P471" i="3"/>
  <c r="BI465" i="3"/>
  <c r="BH465" i="3"/>
  <c r="BG465" i="3"/>
  <c r="BF465" i="3"/>
  <c r="T465" i="3"/>
  <c r="R465" i="3"/>
  <c r="P465" i="3"/>
  <c r="BI462" i="3"/>
  <c r="BH462" i="3"/>
  <c r="BG462" i="3"/>
  <c r="BF462" i="3"/>
  <c r="T462" i="3"/>
  <c r="R462" i="3"/>
  <c r="P462" i="3"/>
  <c r="BI458" i="3"/>
  <c r="BH458" i="3"/>
  <c r="BG458" i="3"/>
  <c r="BF458" i="3"/>
  <c r="T458" i="3"/>
  <c r="R458" i="3"/>
  <c r="P458" i="3"/>
  <c r="BI454" i="3"/>
  <c r="BH454" i="3"/>
  <c r="BG454" i="3"/>
  <c r="BF454" i="3"/>
  <c r="T454" i="3"/>
  <c r="R454" i="3"/>
  <c r="P454" i="3"/>
  <c r="BI451" i="3"/>
  <c r="BH451" i="3"/>
  <c r="BG451" i="3"/>
  <c r="BF451" i="3"/>
  <c r="T451" i="3"/>
  <c r="R451" i="3"/>
  <c r="P451" i="3"/>
  <c r="BI447" i="3"/>
  <c r="BH447" i="3"/>
  <c r="BG447" i="3"/>
  <c r="BF447" i="3"/>
  <c r="T447" i="3"/>
  <c r="R447" i="3"/>
  <c r="P447" i="3"/>
  <c r="BI443" i="3"/>
  <c r="BH443" i="3"/>
  <c r="BG443" i="3"/>
  <c r="BF443" i="3"/>
  <c r="T443" i="3"/>
  <c r="R443" i="3"/>
  <c r="P443" i="3"/>
  <c r="BI439" i="3"/>
  <c r="BH439" i="3"/>
  <c r="BG439" i="3"/>
  <c r="BF439" i="3"/>
  <c r="T439" i="3"/>
  <c r="R439" i="3"/>
  <c r="P439" i="3"/>
  <c r="BI435" i="3"/>
  <c r="BH435" i="3"/>
  <c r="BG435" i="3"/>
  <c r="BF435" i="3"/>
  <c r="T435" i="3"/>
  <c r="R435" i="3"/>
  <c r="P435" i="3"/>
  <c r="BI432" i="3"/>
  <c r="BH432" i="3"/>
  <c r="BG432" i="3"/>
  <c r="BF432" i="3"/>
  <c r="T432" i="3"/>
  <c r="R432" i="3"/>
  <c r="P432" i="3"/>
  <c r="BI428" i="3"/>
  <c r="BH428" i="3"/>
  <c r="BG428" i="3"/>
  <c r="BF428" i="3"/>
  <c r="T428" i="3"/>
  <c r="R428" i="3"/>
  <c r="P428" i="3"/>
  <c r="BI425" i="3"/>
  <c r="BH425" i="3"/>
  <c r="BG425" i="3"/>
  <c r="BF425" i="3"/>
  <c r="T425" i="3"/>
  <c r="R425" i="3"/>
  <c r="P425" i="3"/>
  <c r="BI421" i="3"/>
  <c r="BH421" i="3"/>
  <c r="BG421" i="3"/>
  <c r="BF421" i="3"/>
  <c r="T421" i="3"/>
  <c r="R421" i="3"/>
  <c r="P421" i="3"/>
  <c r="BI418" i="3"/>
  <c r="BH418" i="3"/>
  <c r="BG418" i="3"/>
  <c r="BF418" i="3"/>
  <c r="T418" i="3"/>
  <c r="R418" i="3"/>
  <c r="P418" i="3"/>
  <c r="BI414" i="3"/>
  <c r="BH414" i="3"/>
  <c r="BG414" i="3"/>
  <c r="BF414" i="3"/>
  <c r="T414" i="3"/>
  <c r="R414" i="3"/>
  <c r="P414" i="3"/>
  <c r="BI397" i="3"/>
  <c r="BH397" i="3"/>
  <c r="BG397" i="3"/>
  <c r="BF397" i="3"/>
  <c r="T397" i="3"/>
  <c r="R397" i="3"/>
  <c r="P397" i="3"/>
  <c r="BI393" i="3"/>
  <c r="BH393" i="3"/>
  <c r="BG393" i="3"/>
  <c r="BF393" i="3"/>
  <c r="T393" i="3"/>
  <c r="R393" i="3"/>
  <c r="P393" i="3"/>
  <c r="BI377" i="3"/>
  <c r="BH377" i="3"/>
  <c r="BG377" i="3"/>
  <c r="BF377" i="3"/>
  <c r="T377" i="3"/>
  <c r="R377" i="3"/>
  <c r="P377" i="3"/>
  <c r="BI372" i="3"/>
  <c r="BH372" i="3"/>
  <c r="BG372" i="3"/>
  <c r="BF372" i="3"/>
  <c r="T372" i="3"/>
  <c r="R372" i="3"/>
  <c r="P372" i="3"/>
  <c r="BI369" i="3"/>
  <c r="BH369" i="3"/>
  <c r="BG369" i="3"/>
  <c r="BF369" i="3"/>
  <c r="T369" i="3"/>
  <c r="R369" i="3"/>
  <c r="P369" i="3"/>
  <c r="BI364" i="3"/>
  <c r="BH364" i="3"/>
  <c r="BG364" i="3"/>
  <c r="BF364" i="3"/>
  <c r="T364" i="3"/>
  <c r="R364" i="3"/>
  <c r="P364" i="3"/>
  <c r="BI360" i="3"/>
  <c r="BH360" i="3"/>
  <c r="BG360" i="3"/>
  <c r="BF360" i="3"/>
  <c r="T360" i="3"/>
  <c r="R360" i="3"/>
  <c r="P360" i="3"/>
  <c r="BI356" i="3"/>
  <c r="BH356" i="3"/>
  <c r="BG356" i="3"/>
  <c r="BF356" i="3"/>
  <c r="T356" i="3"/>
  <c r="R356" i="3"/>
  <c r="P356" i="3"/>
  <c r="BI352" i="3"/>
  <c r="BH352" i="3"/>
  <c r="BG352" i="3"/>
  <c r="BF352" i="3"/>
  <c r="T352" i="3"/>
  <c r="R352" i="3"/>
  <c r="P352" i="3"/>
  <c r="BI348" i="3"/>
  <c r="BH348" i="3"/>
  <c r="BG348" i="3"/>
  <c r="BF348" i="3"/>
  <c r="T348" i="3"/>
  <c r="R348" i="3"/>
  <c r="P348" i="3"/>
  <c r="BI344" i="3"/>
  <c r="BH344" i="3"/>
  <c r="BG344" i="3"/>
  <c r="BF344" i="3"/>
  <c r="T344" i="3"/>
  <c r="R344" i="3"/>
  <c r="P344" i="3"/>
  <c r="BI341" i="3"/>
  <c r="BH341" i="3"/>
  <c r="BG341" i="3"/>
  <c r="BF341" i="3"/>
  <c r="T341" i="3"/>
  <c r="R341" i="3"/>
  <c r="P341" i="3"/>
  <c r="BI337" i="3"/>
  <c r="BH337" i="3"/>
  <c r="BG337" i="3"/>
  <c r="BF337" i="3"/>
  <c r="T337" i="3"/>
  <c r="R337" i="3"/>
  <c r="P337" i="3"/>
  <c r="BI332" i="3"/>
  <c r="BH332" i="3"/>
  <c r="BG332" i="3"/>
  <c r="BF332" i="3"/>
  <c r="T332" i="3"/>
  <c r="R332" i="3"/>
  <c r="P332" i="3"/>
  <c r="BI329" i="3"/>
  <c r="BH329" i="3"/>
  <c r="BG329" i="3"/>
  <c r="BF329" i="3"/>
  <c r="T329" i="3"/>
  <c r="R329" i="3"/>
  <c r="P329" i="3"/>
  <c r="BI325" i="3"/>
  <c r="BH325" i="3"/>
  <c r="BG325" i="3"/>
  <c r="BF325" i="3"/>
  <c r="T325" i="3"/>
  <c r="R325" i="3"/>
  <c r="P325" i="3"/>
  <c r="BI322" i="3"/>
  <c r="BH322" i="3"/>
  <c r="BG322" i="3"/>
  <c r="BF322" i="3"/>
  <c r="T322" i="3"/>
  <c r="R322" i="3"/>
  <c r="P322" i="3"/>
  <c r="BI319" i="3"/>
  <c r="BH319" i="3"/>
  <c r="BG319" i="3"/>
  <c r="BF319" i="3"/>
  <c r="T319" i="3"/>
  <c r="R319" i="3"/>
  <c r="P319" i="3"/>
  <c r="BI315" i="3"/>
  <c r="BH315" i="3"/>
  <c r="BG315" i="3"/>
  <c r="BF315" i="3"/>
  <c r="T315" i="3"/>
  <c r="R315" i="3"/>
  <c r="P315" i="3"/>
  <c r="BI311" i="3"/>
  <c r="BH311" i="3"/>
  <c r="BG311" i="3"/>
  <c r="BF311" i="3"/>
  <c r="T311" i="3"/>
  <c r="R311" i="3"/>
  <c r="P311" i="3"/>
  <c r="BI308" i="3"/>
  <c r="BH308" i="3"/>
  <c r="BG308" i="3"/>
  <c r="BF308" i="3"/>
  <c r="T308" i="3"/>
  <c r="R308" i="3"/>
  <c r="P308" i="3"/>
  <c r="BI303" i="3"/>
  <c r="BH303" i="3"/>
  <c r="BG303" i="3"/>
  <c r="BF303" i="3"/>
  <c r="T303" i="3"/>
  <c r="R303" i="3"/>
  <c r="P303" i="3"/>
  <c r="BI298" i="3"/>
  <c r="BH298" i="3"/>
  <c r="BG298" i="3"/>
  <c r="BF298" i="3"/>
  <c r="T298" i="3"/>
  <c r="R298" i="3"/>
  <c r="P298" i="3"/>
  <c r="BI293" i="3"/>
  <c r="BH293" i="3"/>
  <c r="BG293" i="3"/>
  <c r="BF293" i="3"/>
  <c r="T293" i="3"/>
  <c r="R293" i="3"/>
  <c r="P293" i="3"/>
  <c r="BI290" i="3"/>
  <c r="BH290" i="3"/>
  <c r="BG290" i="3"/>
  <c r="BF290" i="3"/>
  <c r="T290" i="3"/>
  <c r="R290" i="3"/>
  <c r="P290" i="3"/>
  <c r="BI287" i="3"/>
  <c r="BH287" i="3"/>
  <c r="BG287" i="3"/>
  <c r="BF287" i="3"/>
  <c r="T287" i="3"/>
  <c r="R287" i="3"/>
  <c r="P287" i="3"/>
  <c r="BI284" i="3"/>
  <c r="BH284" i="3"/>
  <c r="BG284" i="3"/>
  <c r="BF284" i="3"/>
  <c r="T284" i="3"/>
  <c r="R284" i="3"/>
  <c r="P284" i="3"/>
  <c r="BI281" i="3"/>
  <c r="BH281" i="3"/>
  <c r="BG281" i="3"/>
  <c r="BF281" i="3"/>
  <c r="T281" i="3"/>
  <c r="R281" i="3"/>
  <c r="P281" i="3"/>
  <c r="BI278" i="3"/>
  <c r="BH278" i="3"/>
  <c r="BG278" i="3"/>
  <c r="BF278" i="3"/>
  <c r="T278" i="3"/>
  <c r="R278" i="3"/>
  <c r="P278" i="3"/>
  <c r="BI275" i="3"/>
  <c r="BH275" i="3"/>
  <c r="BG275" i="3"/>
  <c r="BF275" i="3"/>
  <c r="T275" i="3"/>
  <c r="R275" i="3"/>
  <c r="P275" i="3"/>
  <c r="BI272" i="3"/>
  <c r="BH272" i="3"/>
  <c r="BG272" i="3"/>
  <c r="BF272" i="3"/>
  <c r="T272" i="3"/>
  <c r="R272" i="3"/>
  <c r="P272" i="3"/>
  <c r="BI269" i="3"/>
  <c r="BH269" i="3"/>
  <c r="BG269" i="3"/>
  <c r="BF269" i="3"/>
  <c r="T269" i="3"/>
  <c r="R269" i="3"/>
  <c r="P269" i="3"/>
  <c r="BI262" i="3"/>
  <c r="BH262" i="3"/>
  <c r="BG262" i="3"/>
  <c r="BF262" i="3"/>
  <c r="T262" i="3"/>
  <c r="R262" i="3"/>
  <c r="P262" i="3"/>
  <c r="BI258" i="3"/>
  <c r="BH258" i="3"/>
  <c r="BG258" i="3"/>
  <c r="BF258" i="3"/>
  <c r="T258" i="3"/>
  <c r="R258" i="3"/>
  <c r="P258" i="3"/>
  <c r="BI254" i="3"/>
  <c r="BH254" i="3"/>
  <c r="BG254" i="3"/>
  <c r="BF254" i="3"/>
  <c r="T254" i="3"/>
  <c r="R254" i="3"/>
  <c r="P254" i="3"/>
  <c r="BI250" i="3"/>
  <c r="BH250" i="3"/>
  <c r="BG250" i="3"/>
  <c r="BF250" i="3"/>
  <c r="T250" i="3"/>
  <c r="R250" i="3"/>
  <c r="P250" i="3"/>
  <c r="BI247" i="3"/>
  <c r="BH247" i="3"/>
  <c r="BG247" i="3"/>
  <c r="BF247" i="3"/>
  <c r="T247" i="3"/>
  <c r="R247" i="3"/>
  <c r="P247" i="3"/>
  <c r="BI244" i="3"/>
  <c r="BH244" i="3"/>
  <c r="BG244" i="3"/>
  <c r="BF244" i="3"/>
  <c r="T244" i="3"/>
  <c r="R244" i="3"/>
  <c r="P244" i="3"/>
  <c r="BI240" i="3"/>
  <c r="BH240" i="3"/>
  <c r="BG240" i="3"/>
  <c r="BF240" i="3"/>
  <c r="T240" i="3"/>
  <c r="R240" i="3"/>
  <c r="P240" i="3"/>
  <c r="BI236" i="3"/>
  <c r="BH236" i="3"/>
  <c r="BG236" i="3"/>
  <c r="BF236" i="3"/>
  <c r="T236" i="3"/>
  <c r="R236" i="3"/>
  <c r="P236" i="3"/>
  <c r="BI233" i="3"/>
  <c r="BH233" i="3"/>
  <c r="BG233" i="3"/>
  <c r="BF233" i="3"/>
  <c r="T233" i="3"/>
  <c r="R233" i="3"/>
  <c r="P233" i="3"/>
  <c r="BI230" i="3"/>
  <c r="BH230" i="3"/>
  <c r="BG230" i="3"/>
  <c r="BF230" i="3"/>
  <c r="T230" i="3"/>
  <c r="R230" i="3"/>
  <c r="P230" i="3"/>
  <c r="BI226" i="3"/>
  <c r="BH226" i="3"/>
  <c r="BG226" i="3"/>
  <c r="BF226" i="3"/>
  <c r="T226" i="3"/>
  <c r="R226" i="3"/>
  <c r="P226" i="3"/>
  <c r="BI222" i="3"/>
  <c r="BH222" i="3"/>
  <c r="BG222" i="3"/>
  <c r="BF222" i="3"/>
  <c r="T222" i="3"/>
  <c r="R222" i="3"/>
  <c r="P222" i="3"/>
  <c r="BI218" i="3"/>
  <c r="BH218" i="3"/>
  <c r="BG218" i="3"/>
  <c r="BF218" i="3"/>
  <c r="T218" i="3"/>
  <c r="R218" i="3"/>
  <c r="P218" i="3"/>
  <c r="BI215" i="3"/>
  <c r="BH215" i="3"/>
  <c r="BG215" i="3"/>
  <c r="BF215" i="3"/>
  <c r="T215" i="3"/>
  <c r="R215" i="3"/>
  <c r="P215" i="3"/>
  <c r="BI211" i="3"/>
  <c r="BH211" i="3"/>
  <c r="BG211" i="3"/>
  <c r="BF211" i="3"/>
  <c r="T211" i="3"/>
  <c r="R211" i="3"/>
  <c r="P211" i="3"/>
  <c r="BI207" i="3"/>
  <c r="BH207" i="3"/>
  <c r="BG207" i="3"/>
  <c r="BF207" i="3"/>
  <c r="T207" i="3"/>
  <c r="R207" i="3"/>
  <c r="P207" i="3"/>
  <c r="BI203" i="3"/>
  <c r="BH203" i="3"/>
  <c r="BG203" i="3"/>
  <c r="BF203" i="3"/>
  <c r="T203" i="3"/>
  <c r="R203" i="3"/>
  <c r="P203" i="3"/>
  <c r="BI198" i="3"/>
  <c r="BH198" i="3"/>
  <c r="BG198" i="3"/>
  <c r="BF198" i="3"/>
  <c r="T198" i="3"/>
  <c r="R198" i="3"/>
  <c r="P198" i="3"/>
  <c r="BI192" i="3"/>
  <c r="BH192" i="3"/>
  <c r="BG192" i="3"/>
  <c r="BF192" i="3"/>
  <c r="T192" i="3"/>
  <c r="R192" i="3"/>
  <c r="P192" i="3"/>
  <c r="BI187" i="3"/>
  <c r="BH187" i="3"/>
  <c r="BG187" i="3"/>
  <c r="BF187" i="3"/>
  <c r="T187" i="3"/>
  <c r="R187" i="3"/>
  <c r="P187" i="3"/>
  <c r="BI183" i="3"/>
  <c r="BH183" i="3"/>
  <c r="BG183" i="3"/>
  <c r="BF183" i="3"/>
  <c r="T183" i="3"/>
  <c r="R183" i="3"/>
  <c r="P183" i="3"/>
  <c r="BI179" i="3"/>
  <c r="BH179" i="3"/>
  <c r="BG179" i="3"/>
  <c r="BF179" i="3"/>
  <c r="T179" i="3"/>
  <c r="R179" i="3"/>
  <c r="P179" i="3"/>
  <c r="BI174" i="3"/>
  <c r="BH174" i="3"/>
  <c r="BG174" i="3"/>
  <c r="BF174" i="3"/>
  <c r="T174" i="3"/>
  <c r="R174" i="3"/>
  <c r="P174" i="3"/>
  <c r="BI171" i="3"/>
  <c r="BH171" i="3"/>
  <c r="BG171" i="3"/>
  <c r="BF171" i="3"/>
  <c r="T171" i="3"/>
  <c r="R171" i="3"/>
  <c r="P171" i="3"/>
  <c r="BI168" i="3"/>
  <c r="BH168" i="3"/>
  <c r="BG168" i="3"/>
  <c r="BF168" i="3"/>
  <c r="T168" i="3"/>
  <c r="R168" i="3"/>
  <c r="P168" i="3"/>
  <c r="BI164" i="3"/>
  <c r="BH164" i="3"/>
  <c r="BG164" i="3"/>
  <c r="BF164" i="3"/>
  <c r="T164" i="3"/>
  <c r="R164" i="3"/>
  <c r="P164" i="3"/>
  <c r="BI161" i="3"/>
  <c r="BH161" i="3"/>
  <c r="BG161" i="3"/>
  <c r="BF161" i="3"/>
  <c r="T161" i="3"/>
  <c r="R161" i="3"/>
  <c r="P161" i="3"/>
  <c r="BI157" i="3"/>
  <c r="BH157" i="3"/>
  <c r="BG157" i="3"/>
  <c r="BF157" i="3"/>
  <c r="T157" i="3"/>
  <c r="R157" i="3"/>
  <c r="P157" i="3"/>
  <c r="BI153" i="3"/>
  <c r="BH153" i="3"/>
  <c r="BG153" i="3"/>
  <c r="BF153" i="3"/>
  <c r="T153" i="3"/>
  <c r="R153" i="3"/>
  <c r="P153" i="3"/>
  <c r="BI149" i="3"/>
  <c r="BH149" i="3"/>
  <c r="BG149" i="3"/>
  <c r="BF149" i="3"/>
  <c r="T149" i="3"/>
  <c r="R149" i="3"/>
  <c r="P149" i="3"/>
  <c r="BI145" i="3"/>
  <c r="BH145" i="3"/>
  <c r="BG145" i="3"/>
  <c r="BF145" i="3"/>
  <c r="T145" i="3"/>
  <c r="R145" i="3"/>
  <c r="P145" i="3"/>
  <c r="F136" i="3"/>
  <c r="E134" i="3"/>
  <c r="F91" i="3"/>
  <c r="E89" i="3"/>
  <c r="J26" i="3"/>
  <c r="E26" i="3"/>
  <c r="J94" i="3"/>
  <c r="J25" i="3"/>
  <c r="J23" i="3"/>
  <c r="E23" i="3"/>
  <c r="J138" i="3"/>
  <c r="J22" i="3"/>
  <c r="J20" i="3"/>
  <c r="E20" i="3"/>
  <c r="F94" i="3" s="1"/>
  <c r="J19" i="3"/>
  <c r="J17" i="3"/>
  <c r="E17" i="3"/>
  <c r="F138" i="3"/>
  <c r="J16" i="3"/>
  <c r="J14" i="3"/>
  <c r="J91" i="3"/>
  <c r="E7" i="3"/>
  <c r="E130" i="3"/>
  <c r="J37" i="2"/>
  <c r="J36" i="2"/>
  <c r="AY95" i="1"/>
  <c r="J35" i="2"/>
  <c r="AX95" i="1" s="1"/>
  <c r="BI174" i="2"/>
  <c r="BH174" i="2"/>
  <c r="BG174" i="2"/>
  <c r="BE174" i="2"/>
  <c r="T174" i="2"/>
  <c r="R174" i="2"/>
  <c r="P174" i="2"/>
  <c r="BI172" i="2"/>
  <c r="BH172" i="2"/>
  <c r="BG172" i="2"/>
  <c r="BE172" i="2"/>
  <c r="T172" i="2"/>
  <c r="R172" i="2"/>
  <c r="P172" i="2"/>
  <c r="BI169" i="2"/>
  <c r="BH169" i="2"/>
  <c r="BG169" i="2"/>
  <c r="BE169" i="2"/>
  <c r="T169" i="2"/>
  <c r="R169" i="2"/>
  <c r="P169" i="2"/>
  <c r="BI167" i="2"/>
  <c r="BH167" i="2"/>
  <c r="BG167" i="2"/>
  <c r="BE167" i="2"/>
  <c r="T167" i="2"/>
  <c r="R167" i="2"/>
  <c r="P167" i="2"/>
  <c r="BI164" i="2"/>
  <c r="BH164" i="2"/>
  <c r="BG164" i="2"/>
  <c r="BE164" i="2"/>
  <c r="T164" i="2"/>
  <c r="R164" i="2"/>
  <c r="P164" i="2"/>
  <c r="BI162" i="2"/>
  <c r="BH162" i="2"/>
  <c r="BG162" i="2"/>
  <c r="BE162" i="2"/>
  <c r="T162" i="2"/>
  <c r="R162" i="2"/>
  <c r="P162" i="2"/>
  <c r="BI157" i="2"/>
  <c r="BH157" i="2"/>
  <c r="BG157" i="2"/>
  <c r="BE157" i="2"/>
  <c r="T157" i="2"/>
  <c r="R157" i="2"/>
  <c r="P157" i="2"/>
  <c r="BI154" i="2"/>
  <c r="BH154" i="2"/>
  <c r="BG154" i="2"/>
  <c r="BE154" i="2"/>
  <c r="T154" i="2"/>
  <c r="R154" i="2"/>
  <c r="P154" i="2"/>
  <c r="BI147" i="2"/>
  <c r="BH147" i="2"/>
  <c r="BG147" i="2"/>
  <c r="BE147" i="2"/>
  <c r="T147" i="2"/>
  <c r="R147" i="2"/>
  <c r="P147" i="2"/>
  <c r="BI140" i="2"/>
  <c r="BH140" i="2"/>
  <c r="BG140" i="2"/>
  <c r="BE140" i="2"/>
  <c r="T140" i="2"/>
  <c r="R140" i="2"/>
  <c r="P140" i="2"/>
  <c r="BI136" i="2"/>
  <c r="BH136" i="2"/>
  <c r="BG136" i="2"/>
  <c r="BE136" i="2"/>
  <c r="T136" i="2"/>
  <c r="R136" i="2"/>
  <c r="P136" i="2"/>
  <c r="BI132" i="2"/>
  <c r="BH132" i="2"/>
  <c r="BG132" i="2"/>
  <c r="BE132" i="2"/>
  <c r="T132" i="2"/>
  <c r="R132" i="2"/>
  <c r="P132" i="2"/>
  <c r="BI128" i="2"/>
  <c r="BH128" i="2"/>
  <c r="BG128" i="2"/>
  <c r="BE128" i="2"/>
  <c r="T128" i="2"/>
  <c r="R128" i="2"/>
  <c r="P128" i="2"/>
  <c r="BI125" i="2"/>
  <c r="BH125" i="2"/>
  <c r="BG125" i="2"/>
  <c r="BE125" i="2"/>
  <c r="T125" i="2"/>
  <c r="R125" i="2"/>
  <c r="P125" i="2"/>
  <c r="BI123" i="2"/>
  <c r="BH123" i="2"/>
  <c r="BG123" i="2"/>
  <c r="BE123" i="2"/>
  <c r="T123" i="2"/>
  <c r="R123" i="2"/>
  <c r="P123" i="2"/>
  <c r="F114" i="2"/>
  <c r="E112" i="2"/>
  <c r="F89" i="2"/>
  <c r="E87" i="2"/>
  <c r="J24" i="2"/>
  <c r="E24" i="2"/>
  <c r="J117" i="2" s="1"/>
  <c r="J23" i="2"/>
  <c r="J21" i="2"/>
  <c r="E21" i="2"/>
  <c r="J91" i="2"/>
  <c r="J20" i="2"/>
  <c r="J18" i="2"/>
  <c r="E18" i="2"/>
  <c r="F117" i="2"/>
  <c r="J17" i="2"/>
  <c r="J15" i="2"/>
  <c r="E15" i="2"/>
  <c r="F116" i="2"/>
  <c r="J14" i="2"/>
  <c r="J12" i="2"/>
  <c r="J114" i="2"/>
  <c r="E7" i="2"/>
  <c r="E85" i="2" s="1"/>
  <c r="L90" i="1"/>
  <c r="AM90" i="1"/>
  <c r="AM89" i="1"/>
  <c r="L89" i="1"/>
  <c r="AM87" i="1"/>
  <c r="L87" i="1"/>
  <c r="L85" i="1"/>
  <c r="L84" i="1"/>
  <c r="BK911" i="3"/>
  <c r="J903" i="3"/>
  <c r="BK897" i="3"/>
  <c r="J891" i="3"/>
  <c r="BK888" i="3"/>
  <c r="J877" i="3"/>
  <c r="J874" i="3"/>
  <c r="BK857" i="3"/>
  <c r="BK842" i="3"/>
  <c r="BK830" i="3"/>
  <c r="J827" i="3"/>
  <c r="BK820" i="3"/>
  <c r="J776" i="3"/>
  <c r="BK724" i="3"/>
  <c r="BK703" i="3"/>
  <c r="BK694" i="3"/>
  <c r="J678" i="3"/>
  <c r="J670" i="3"/>
  <c r="J656" i="3"/>
  <c r="J633" i="3"/>
  <c r="J629" i="3"/>
  <c r="BK626" i="3"/>
  <c r="BK620" i="3"/>
  <c r="BK617" i="3"/>
  <c r="J609" i="3"/>
  <c r="J595" i="3"/>
  <c r="J591" i="3"/>
  <c r="BK573" i="3"/>
  <c r="BK569" i="3"/>
  <c r="J560" i="3"/>
  <c r="J523" i="3"/>
  <c r="J520" i="3"/>
  <c r="J514" i="3"/>
  <c r="BK502" i="3"/>
  <c r="J498" i="3"/>
  <c r="J491" i="3"/>
  <c r="J484" i="3"/>
  <c r="BK477" i="3"/>
  <c r="J471" i="3"/>
  <c r="J443" i="3"/>
  <c r="BK360" i="3"/>
  <c r="BK348" i="3"/>
  <c r="BK341" i="3"/>
  <c r="J329" i="3"/>
  <c r="BK325" i="3"/>
  <c r="J319" i="3"/>
  <c r="J315" i="3"/>
  <c r="J308" i="3"/>
  <c r="J303" i="3"/>
  <c r="J293" i="3"/>
  <c r="J272" i="3"/>
  <c r="BK262" i="3"/>
  <c r="J247" i="3"/>
  <c r="BK236" i="3"/>
  <c r="J233" i="3"/>
  <c r="BK230" i="3"/>
  <c r="J226" i="3"/>
  <c r="J222" i="3"/>
  <c r="J215" i="3"/>
  <c r="J168" i="3"/>
  <c r="BK172" i="2"/>
  <c r="J167" i="2"/>
  <c r="J162" i="2"/>
  <c r="BK154" i="2"/>
  <c r="J131" i="4"/>
  <c r="J911" i="3"/>
  <c r="BK903" i="3"/>
  <c r="J900" i="3"/>
  <c r="J888" i="3"/>
  <c r="BK885" i="3"/>
  <c r="BK860" i="3"/>
  <c r="J857" i="3"/>
  <c r="BK836" i="3"/>
  <c r="J820" i="3"/>
  <c r="J813" i="3"/>
  <c r="J804" i="3"/>
  <c r="J789" i="3"/>
  <c r="J773" i="3"/>
  <c r="J765" i="3"/>
  <c r="J756" i="3"/>
  <c r="J752" i="3"/>
  <c r="J748" i="3"/>
  <c r="BK728" i="3"/>
  <c r="J721" i="3"/>
  <c r="BK715" i="3"/>
  <c r="J709" i="3"/>
  <c r="BK697" i="3"/>
  <c r="BK688" i="3"/>
  <c r="J685" i="3"/>
  <c r="J675" i="3"/>
  <c r="J667" i="3"/>
  <c r="J653" i="3"/>
  <c r="J648" i="3"/>
  <c r="J637" i="3"/>
  <c r="BK633" i="3"/>
  <c r="J617" i="3"/>
  <c r="J613" i="3"/>
  <c r="J605" i="3"/>
  <c r="J550" i="3"/>
  <c r="BK547" i="3"/>
  <c r="J531" i="3"/>
  <c r="BK523" i="3"/>
  <c r="BK510" i="3"/>
  <c r="BK498" i="3"/>
  <c r="BK489" i="3"/>
  <c r="J481" i="3"/>
  <c r="J447" i="3"/>
  <c r="J439" i="3"/>
  <c r="BK432" i="3"/>
  <c r="J428" i="3"/>
  <c r="J397" i="3"/>
  <c r="J372" i="3"/>
  <c r="BK369" i="3"/>
  <c r="J348" i="3"/>
  <c r="BK344" i="3"/>
  <c r="J332" i="3"/>
  <c r="BK329" i="3"/>
  <c r="J322" i="3"/>
  <c r="J311" i="3"/>
  <c r="BK308" i="3"/>
  <c r="BK303" i="3"/>
  <c r="J298" i="3"/>
  <c r="BK287" i="3"/>
  <c r="BK284" i="3"/>
  <c r="BK281" i="3"/>
  <c r="J278" i="3"/>
  <c r="J275" i="3"/>
  <c r="J269" i="3"/>
  <c r="BK258" i="3"/>
  <c r="J254" i="3"/>
  <c r="J244" i="3"/>
  <c r="J230" i="3"/>
  <c r="J218" i="3"/>
  <c r="BK211" i="3"/>
  <c r="J207" i="3"/>
  <c r="BK198" i="3"/>
  <c r="J192" i="3"/>
  <c r="BK183" i="3"/>
  <c r="BK179" i="3"/>
  <c r="BK171" i="3"/>
  <c r="J164" i="3"/>
  <c r="BK157" i="3"/>
  <c r="J153" i="3"/>
  <c r="BK174" i="2"/>
  <c r="BK137" i="6"/>
  <c r="J137" i="6"/>
  <c r="BK134" i="6"/>
  <c r="J134" i="6"/>
  <c r="BK131" i="6"/>
  <c r="J131" i="6"/>
  <c r="BK129" i="6"/>
  <c r="J129" i="6"/>
  <c r="BK127" i="6"/>
  <c r="J127" i="6"/>
  <c r="BK124" i="6"/>
  <c r="J124" i="6"/>
  <c r="J125" i="5"/>
  <c r="J123" i="5"/>
  <c r="J121" i="5"/>
  <c r="J119" i="5"/>
  <c r="BK131" i="4"/>
  <c r="J129" i="4"/>
  <c r="BK127" i="4"/>
  <c r="BK125" i="4"/>
  <c r="J123" i="4"/>
  <c r="J883" i="3"/>
  <c r="BK880" i="3"/>
  <c r="J865" i="3"/>
  <c r="BK839" i="3"/>
  <c r="J834" i="3"/>
  <c r="J807" i="3"/>
  <c r="J785" i="3"/>
  <c r="BK773" i="3"/>
  <c r="BK770" i="3"/>
  <c r="J767" i="3"/>
  <c r="BK759" i="3"/>
  <c r="J750" i="3"/>
  <c r="J745" i="3"/>
  <c r="J726" i="3"/>
  <c r="J718" i="3"/>
  <c r="J712" i="3"/>
  <c r="J706" i="3"/>
  <c r="J703" i="3"/>
  <c r="BK700" i="3"/>
  <c r="BK691" i="3"/>
  <c r="J688" i="3"/>
  <c r="BK678" i="3"/>
  <c r="BK670" i="3"/>
  <c r="BK659" i="3"/>
  <c r="BK656" i="3"/>
  <c r="BK140" i="6"/>
  <c r="BK125" i="5"/>
  <c r="BK123" i="5"/>
  <c r="BK121" i="5"/>
  <c r="BK119" i="5"/>
  <c r="BK129" i="4"/>
  <c r="J127" i="4"/>
  <c r="J125" i="4"/>
  <c r="BK123" i="4"/>
  <c r="BK900" i="3"/>
  <c r="J897" i="3"/>
  <c r="BK891" i="3"/>
  <c r="J885" i="3"/>
  <c r="BK883" i="3"/>
  <c r="J880" i="3"/>
  <c r="BK877" i="3"/>
  <c r="BK874" i="3"/>
  <c r="BK865" i="3"/>
  <c r="J860" i="3"/>
  <c r="J842" i="3"/>
  <c r="J839" i="3"/>
  <c r="J836" i="3"/>
  <c r="BK834" i="3"/>
  <c r="J830" i="3"/>
  <c r="BK827" i="3"/>
  <c r="BK813" i="3"/>
  <c r="BK807" i="3"/>
  <c r="BK804" i="3"/>
  <c r="BK789" i="3"/>
  <c r="BK785" i="3"/>
  <c r="BK776" i="3"/>
  <c r="J770" i="3"/>
  <c r="BK765" i="3"/>
  <c r="J762" i="3"/>
  <c r="J759" i="3"/>
  <c r="BK756" i="3"/>
  <c r="BK754" i="3"/>
  <c r="BK752" i="3"/>
  <c r="BK750" i="3"/>
  <c r="BK748" i="3"/>
  <c r="BK745" i="3"/>
  <c r="J728" i="3"/>
  <c r="BK726" i="3"/>
  <c r="J724" i="3"/>
  <c r="BK721" i="3"/>
  <c r="BK718" i="3"/>
  <c r="J715" i="3"/>
  <c r="BK712" i="3"/>
  <c r="BK709" i="3"/>
  <c r="BK706" i="3"/>
  <c r="J700" i="3"/>
  <c r="J697" i="3"/>
  <c r="J694" i="3"/>
  <c r="J691" i="3"/>
  <c r="BK685" i="3"/>
  <c r="BK682" i="3"/>
  <c r="BK675" i="3"/>
  <c r="BK667" i="3"/>
  <c r="J659" i="3"/>
  <c r="BK653" i="3"/>
  <c r="BK648" i="3"/>
  <c r="BK643" i="3"/>
  <c r="J643" i="3"/>
  <c r="BK637" i="3"/>
  <c r="BK629" i="3"/>
  <c r="J626" i="3"/>
  <c r="J620" i="3"/>
  <c r="BK613" i="3"/>
  <c r="BK609" i="3"/>
  <c r="BK605" i="3"/>
  <c r="BK599" i="3"/>
  <c r="BK595" i="3"/>
  <c r="BK591" i="3"/>
  <c r="BK587" i="3"/>
  <c r="J581" i="3"/>
  <c r="J577" i="3"/>
  <c r="J573" i="3"/>
  <c r="J569" i="3"/>
  <c r="BK557" i="3"/>
  <c r="J553" i="3"/>
  <c r="BK550" i="3"/>
  <c r="BK541" i="3"/>
  <c r="BK538" i="3"/>
  <c r="J534" i="3"/>
  <c r="BK531" i="3"/>
  <c r="J526" i="3"/>
  <c r="BK520" i="3"/>
  <c r="J517" i="3"/>
  <c r="BK514" i="3"/>
  <c r="J510" i="3"/>
  <c r="BK506" i="3"/>
  <c r="J502" i="3"/>
  <c r="BK494" i="3"/>
  <c r="BK491" i="3"/>
  <c r="J489" i="3"/>
  <c r="BK487" i="3"/>
  <c r="BK484" i="3"/>
  <c r="BK481" i="3"/>
  <c r="J477" i="3"/>
  <c r="BK471" i="3"/>
  <c r="J465" i="3"/>
  <c r="BK462" i="3"/>
  <c r="BK458" i="3"/>
  <c r="BK454" i="3"/>
  <c r="BK451" i="3"/>
  <c r="BK443" i="3"/>
  <c r="BK439" i="3"/>
  <c r="J435" i="3"/>
  <c r="J432" i="3"/>
  <c r="BK428" i="3"/>
  <c r="J425" i="3"/>
  <c r="BK421" i="3"/>
  <c r="J418" i="3"/>
  <c r="BK414" i="3"/>
  <c r="BK397" i="3"/>
  <c r="BK393" i="3"/>
  <c r="J377" i="3"/>
  <c r="J369" i="3"/>
  <c r="BK364" i="3"/>
  <c r="J356" i="3"/>
  <c r="J352" i="3"/>
  <c r="BK337" i="3"/>
  <c r="BK332" i="3"/>
  <c r="J325" i="3"/>
  <c r="BK319" i="3"/>
  <c r="BK315" i="3"/>
  <c r="BK293" i="3"/>
  <c r="BK290" i="3"/>
  <c r="BK278" i="3"/>
  <c r="BK275" i="3"/>
  <c r="BK272" i="3"/>
  <c r="BK269" i="3"/>
  <c r="J262" i="3"/>
  <c r="J258" i="3"/>
  <c r="BK254" i="3"/>
  <c r="J250" i="3"/>
  <c r="BK247" i="3"/>
  <c r="BK240" i="3"/>
  <c r="BK233" i="3"/>
  <c r="BK226" i="3"/>
  <c r="BK218" i="3"/>
  <c r="J211" i="3"/>
  <c r="BK207" i="3"/>
  <c r="J203" i="3"/>
  <c r="J198" i="3"/>
  <c r="BK192" i="3"/>
  <c r="BK187" i="3"/>
  <c r="J183" i="3"/>
  <c r="J179" i="3"/>
  <c r="BK174" i="3"/>
  <c r="J171" i="3"/>
  <c r="BK164" i="3"/>
  <c r="BK161" i="3"/>
  <c r="J157" i="3"/>
  <c r="BK153" i="3"/>
  <c r="J149" i="3"/>
  <c r="BK145" i="3"/>
  <c r="J169" i="2"/>
  <c r="J164" i="2"/>
  <c r="BK162" i="2"/>
  <c r="J157" i="2"/>
  <c r="BK147" i="2"/>
  <c r="BK140" i="2"/>
  <c r="BK136" i="2"/>
  <c r="J132" i="2"/>
  <c r="BK125" i="2"/>
  <c r="BK123" i="2"/>
  <c r="J599" i="3"/>
  <c r="J587" i="3"/>
  <c r="BK577" i="3"/>
  <c r="BK560" i="3"/>
  <c r="J557" i="3"/>
  <c r="BK553" i="3"/>
  <c r="J547" i="3"/>
  <c r="J541" i="3"/>
  <c r="J538" i="3"/>
  <c r="BK534" i="3"/>
  <c r="BK526" i="3"/>
  <c r="BK517" i="3"/>
  <c r="J506" i="3"/>
  <c r="J494" i="3"/>
  <c r="J487" i="3"/>
  <c r="BK465" i="3"/>
  <c r="J462" i="3"/>
  <c r="J458" i="3"/>
  <c r="J451" i="3"/>
  <c r="BK447" i="3"/>
  <c r="BK435" i="3"/>
  <c r="BK425" i="3"/>
  <c r="J421" i="3"/>
  <c r="BK418" i="3"/>
  <c r="J414" i="3"/>
  <c r="J393" i="3"/>
  <c r="BK377" i="3"/>
  <c r="BK372" i="3"/>
  <c r="J364" i="3"/>
  <c r="J360" i="3"/>
  <c r="BK356" i="3"/>
  <c r="BK352" i="3"/>
  <c r="J344" i="3"/>
  <c r="J341" i="3"/>
  <c r="J337" i="3"/>
  <c r="BK322" i="3"/>
  <c r="BK311" i="3"/>
  <c r="BK298" i="3"/>
  <c r="J290" i="3"/>
  <c r="J284" i="3"/>
  <c r="J281" i="3"/>
  <c r="BK250" i="3"/>
  <c r="BK244" i="3"/>
  <c r="J240" i="3"/>
  <c r="J236" i="3"/>
  <c r="BK215" i="3"/>
  <c r="BK203" i="3"/>
  <c r="J187" i="3"/>
  <c r="J174" i="3"/>
  <c r="BK168" i="3"/>
  <c r="J161" i="3"/>
  <c r="BK149" i="3"/>
  <c r="J145" i="3"/>
  <c r="J172" i="2"/>
  <c r="BK169" i="2"/>
  <c r="BK167" i="2"/>
  <c r="BK164" i="2"/>
  <c r="J154" i="2"/>
  <c r="J147" i="2"/>
  <c r="J136" i="2"/>
  <c r="BK128" i="2"/>
  <c r="J125" i="2"/>
  <c r="J140" i="6"/>
  <c r="BK767" i="3"/>
  <c r="BK762" i="3"/>
  <c r="J754" i="3"/>
  <c r="J682" i="3"/>
  <c r="BK581" i="3"/>
  <c r="J454" i="3"/>
  <c r="J287" i="3"/>
  <c r="BK222" i="3"/>
  <c r="J174" i="2"/>
  <c r="BK157" i="2"/>
  <c r="J140" i="2"/>
  <c r="BK132" i="2"/>
  <c r="J128" i="2"/>
  <c r="J123" i="2"/>
  <c r="AS96" i="1"/>
  <c r="BK161" i="2" l="1"/>
  <c r="J161" i="2"/>
  <c r="J100" i="2"/>
  <c r="P310" i="3"/>
  <c r="BK497" i="3"/>
  <c r="P628" i="3"/>
  <c r="R122" i="2"/>
  <c r="R127" i="2"/>
  <c r="T161" i="2"/>
  <c r="BK122" i="2"/>
  <c r="T122" i="2"/>
  <c r="P127" i="2"/>
  <c r="R161" i="2"/>
  <c r="BK144" i="3"/>
  <c r="BK191" i="3"/>
  <c r="J191" i="3"/>
  <c r="J101" i="3"/>
  <c r="T191" i="3"/>
  <c r="P268" i="3"/>
  <c r="BK310" i="3"/>
  <c r="J310" i="3"/>
  <c r="J103" i="3"/>
  <c r="BK363" i="3"/>
  <c r="J363" i="3"/>
  <c r="J104" i="3"/>
  <c r="P363" i="3"/>
  <c r="BK442" i="3"/>
  <c r="J442" i="3"/>
  <c r="J105" i="3" s="1"/>
  <c r="R442" i="3"/>
  <c r="R497" i="3"/>
  <c r="BK559" i="3"/>
  <c r="J559" i="3" s="1"/>
  <c r="J110" i="3" s="1"/>
  <c r="P559" i="3"/>
  <c r="BK619" i="3"/>
  <c r="J619" i="3"/>
  <c r="J111" i="3"/>
  <c r="P619" i="3"/>
  <c r="T619" i="3"/>
  <c r="R628" i="3"/>
  <c r="P677" i="3"/>
  <c r="R677" i="3"/>
  <c r="P693" i="3"/>
  <c r="R693" i="3"/>
  <c r="P720" i="3"/>
  <c r="BK769" i="3"/>
  <c r="J769" i="3"/>
  <c r="J116" i="3"/>
  <c r="R769" i="3"/>
  <c r="BK856" i="3"/>
  <c r="J856" i="3"/>
  <c r="J118" i="3"/>
  <c r="T856" i="3"/>
  <c r="T887" i="3"/>
  <c r="P122" i="4"/>
  <c r="P121" i="4" s="1"/>
  <c r="AU98" i="1" s="1"/>
  <c r="R122" i="4"/>
  <c r="R121" i="4"/>
  <c r="P118" i="5"/>
  <c r="P117" i="5"/>
  <c r="AU99" i="1"/>
  <c r="T118" i="5"/>
  <c r="T117" i="5"/>
  <c r="P123" i="6"/>
  <c r="P122" i="6"/>
  <c r="P121" i="6"/>
  <c r="AU100" i="1"/>
  <c r="T123" i="6"/>
  <c r="T122" i="6" s="1"/>
  <c r="T121" i="6" s="1"/>
  <c r="BK123" i="6"/>
  <c r="J123" i="6"/>
  <c r="J98" i="6" s="1"/>
  <c r="T144" i="3"/>
  <c r="R191" i="3"/>
  <c r="T268" i="3"/>
  <c r="T310" i="3"/>
  <c r="T363" i="3"/>
  <c r="T442" i="3"/>
  <c r="P497" i="3"/>
  <c r="BK552" i="3"/>
  <c r="J552" i="3"/>
  <c r="J109" i="3" s="1"/>
  <c r="P552" i="3"/>
  <c r="T552" i="3"/>
  <c r="R559" i="3"/>
  <c r="BK628" i="3"/>
  <c r="J628" i="3"/>
  <c r="J112" i="3"/>
  <c r="BK677" i="3"/>
  <c r="J677" i="3"/>
  <c r="J113" i="3"/>
  <c r="BK693" i="3"/>
  <c r="J693" i="3"/>
  <c r="J114" i="3"/>
  <c r="BK720" i="3"/>
  <c r="J720" i="3" s="1"/>
  <c r="J115" i="3" s="1"/>
  <c r="T720" i="3"/>
  <c r="T769" i="3"/>
  <c r="P856" i="3"/>
  <c r="BK887" i="3"/>
  <c r="J887" i="3"/>
  <c r="J119" i="3"/>
  <c r="P887" i="3"/>
  <c r="BK122" i="4"/>
  <c r="J122" i="4"/>
  <c r="J99" i="4"/>
  <c r="T122" i="4"/>
  <c r="T121" i="4"/>
  <c r="BK118" i="5"/>
  <c r="J118" i="5"/>
  <c r="J97" i="5"/>
  <c r="R118" i="5"/>
  <c r="R117" i="5" s="1"/>
  <c r="P122" i="2"/>
  <c r="T127" i="2"/>
  <c r="R144" i="3"/>
  <c r="P191" i="3"/>
  <c r="P143" i="3" s="1"/>
  <c r="R268" i="3"/>
  <c r="R310" i="3"/>
  <c r="R363" i="3"/>
  <c r="P442" i="3"/>
  <c r="T497" i="3"/>
  <c r="R552" i="3"/>
  <c r="T559" i="3"/>
  <c r="R619" i="3"/>
  <c r="T628" i="3"/>
  <c r="T677" i="3"/>
  <c r="T693" i="3"/>
  <c r="R720" i="3"/>
  <c r="P769" i="3"/>
  <c r="R856" i="3"/>
  <c r="R887" i="3"/>
  <c r="BK127" i="2"/>
  <c r="J127" i="2"/>
  <c r="J99" i="2"/>
  <c r="P161" i="2"/>
  <c r="P144" i="3"/>
  <c r="BK268" i="3"/>
  <c r="J268" i="3"/>
  <c r="J102" i="3" s="1"/>
  <c r="R123" i="6"/>
  <c r="R122" i="6"/>
  <c r="R121" i="6"/>
  <c r="J89" i="2"/>
  <c r="E110" i="2"/>
  <c r="J116" i="2"/>
  <c r="BF154" i="2"/>
  <c r="F139" i="3"/>
  <c r="BE425" i="3"/>
  <c r="BE569" i="3"/>
  <c r="BE605" i="3"/>
  <c r="BE694" i="3"/>
  <c r="BE712" i="3"/>
  <c r="BE745" i="3"/>
  <c r="F91" i="2"/>
  <c r="BF132" i="2"/>
  <c r="BF136" i="2"/>
  <c r="BF140" i="2"/>
  <c r="BF157" i="2"/>
  <c r="BF162" i="2"/>
  <c r="BF169" i="2"/>
  <c r="BF172" i="2"/>
  <c r="J93" i="3"/>
  <c r="J139" i="3"/>
  <c r="BE171" i="3"/>
  <c r="BE174" i="3"/>
  <c r="BE192" i="3"/>
  <c r="BE230" i="3"/>
  <c r="BE236" i="3"/>
  <c r="BE258" i="3"/>
  <c r="BE293" i="3"/>
  <c r="BE298" i="3"/>
  <c r="BE303" i="3"/>
  <c r="BE325" i="3"/>
  <c r="BE329" i="3"/>
  <c r="BE337" i="3"/>
  <c r="BE344" i="3"/>
  <c r="BE364" i="3"/>
  <c r="BE372" i="3"/>
  <c r="BE418" i="3"/>
  <c r="BE432" i="3"/>
  <c r="BE462" i="3"/>
  <c r="BE489" i="3"/>
  <c r="BE498" i="3"/>
  <c r="BE520" i="3"/>
  <c r="BE531" i="3"/>
  <c r="BE538" i="3"/>
  <c r="BE547" i="3"/>
  <c r="BE581" i="3"/>
  <c r="J92" i="2"/>
  <c r="BF123" i="2"/>
  <c r="BF125" i="2"/>
  <c r="BF128" i="2"/>
  <c r="BF167" i="2"/>
  <c r="E85" i="3"/>
  <c r="J136" i="3"/>
  <c r="BE145" i="3"/>
  <c r="BE153" i="3"/>
  <c r="BE157" i="3"/>
  <c r="BE164" i="3"/>
  <c r="BE207" i="3"/>
  <c r="BE222" i="3"/>
  <c r="BE247" i="3"/>
  <c r="BE254" i="3"/>
  <c r="BE262" i="3"/>
  <c r="BE272" i="3"/>
  <c r="BE275" i="3"/>
  <c r="BE281" i="3"/>
  <c r="BE284" i="3"/>
  <c r="BE287" i="3"/>
  <c r="BE290" i="3"/>
  <c r="BE308" i="3"/>
  <c r="BE311" i="3"/>
  <c r="BE332" i="3"/>
  <c r="BE341" i="3"/>
  <c r="BE348" i="3"/>
  <c r="BE352" i="3"/>
  <c r="BE360" i="3"/>
  <c r="BE369" i="3"/>
  <c r="BE377" i="3"/>
  <c r="BE428" i="3"/>
  <c r="BE435" i="3"/>
  <c r="BE439" i="3"/>
  <c r="BE447" i="3"/>
  <c r="BE454" i="3"/>
  <c r="BE458" i="3"/>
  <c r="BE465" i="3"/>
  <c r="BE471" i="3"/>
  <c r="BE481" i="3"/>
  <c r="BE484" i="3"/>
  <c r="BE487" i="3"/>
  <c r="BE506" i="3"/>
  <c r="BE510" i="3"/>
  <c r="BE514" i="3"/>
  <c r="BE517" i="3"/>
  <c r="BE523" i="3"/>
  <c r="BE526" i="3"/>
  <c r="BE534" i="3"/>
  <c r="BE550" i="3"/>
  <c r="BE553" i="3"/>
  <c r="BE560" i="3"/>
  <c r="BE573" i="3"/>
  <c r="BE577" i="3"/>
  <c r="BE587" i="3"/>
  <c r="BE591" i="3"/>
  <c r="BE595" i="3"/>
  <c r="BE609" i="3"/>
  <c r="BE613" i="3"/>
  <c r="BE617" i="3"/>
  <c r="BE620" i="3"/>
  <c r="BE626" i="3"/>
  <c r="BE633" i="3"/>
  <c r="BE637" i="3"/>
  <c r="BE643" i="3"/>
  <c r="BE656" i="3"/>
  <c r="BE659" i="3"/>
  <c r="BE685" i="3"/>
  <c r="BE688" i="3"/>
  <c r="BE691" i="3"/>
  <c r="BE697" i="3"/>
  <c r="BE703" i="3"/>
  <c r="BE706" i="3"/>
  <c r="BE715" i="3"/>
  <c r="BE718" i="3"/>
  <c r="BE726" i="3"/>
  <c r="BE750" i="3"/>
  <c r="BE754" i="3"/>
  <c r="BE756" i="3"/>
  <c r="BE759" i="3"/>
  <c r="BE762" i="3"/>
  <c r="BE767" i="3"/>
  <c r="BE776" i="3"/>
  <c r="BE820" i="3"/>
  <c r="BE836" i="3"/>
  <c r="BE860" i="3"/>
  <c r="BE865" i="3"/>
  <c r="BE877" i="3"/>
  <c r="BE880" i="3"/>
  <c r="BE885" i="3"/>
  <c r="BE888" i="3"/>
  <c r="BE897" i="3"/>
  <c r="BK493" i="3"/>
  <c r="J493" i="3"/>
  <c r="J106" i="3"/>
  <c r="BK841" i="3"/>
  <c r="J841" i="3"/>
  <c r="J117" i="3"/>
  <c r="E85" i="4"/>
  <c r="J91" i="4"/>
  <c r="F94" i="4"/>
  <c r="F117" i="4"/>
  <c r="BF125" i="4"/>
  <c r="BF127" i="4"/>
  <c r="BF129" i="4"/>
  <c r="BF131" i="4"/>
  <c r="F91" i="5"/>
  <c r="J91" i="5"/>
  <c r="F92" i="5"/>
  <c r="E107" i="5"/>
  <c r="J111" i="5"/>
  <c r="J114" i="5"/>
  <c r="BF119" i="5"/>
  <c r="BF121" i="5"/>
  <c r="BF125" i="5"/>
  <c r="BK136" i="6"/>
  <c r="J136" i="6"/>
  <c r="J100" i="6"/>
  <c r="BF140" i="6"/>
  <c r="BK139" i="6"/>
  <c r="J139" i="6"/>
  <c r="J101" i="6"/>
  <c r="BE648" i="3"/>
  <c r="BE653" i="3"/>
  <c r="BE682" i="3"/>
  <c r="BE724" i="3"/>
  <c r="BE728" i="3"/>
  <c r="BE748" i="3"/>
  <c r="BE752" i="3"/>
  <c r="BE765" i="3"/>
  <c r="BE789" i="3"/>
  <c r="BE804" i="3"/>
  <c r="BE827" i="3"/>
  <c r="BE830" i="3"/>
  <c r="BE857" i="3"/>
  <c r="BE874" i="3"/>
  <c r="BK910" i="3"/>
  <c r="J910" i="3"/>
  <c r="J120" i="3"/>
  <c r="J93" i="4"/>
  <c r="BF123" i="5"/>
  <c r="E85" i="6"/>
  <c r="J89" i="6"/>
  <c r="F91" i="6"/>
  <c r="J91" i="6"/>
  <c r="F92" i="6"/>
  <c r="J92" i="6"/>
  <c r="BF124" i="6"/>
  <c r="BF127" i="6"/>
  <c r="BF129" i="6"/>
  <c r="BF131" i="6"/>
  <c r="BF134" i="6"/>
  <c r="BF137" i="6"/>
  <c r="BK133" i="6"/>
  <c r="J133" i="6"/>
  <c r="J99" i="6"/>
  <c r="BF174" i="2"/>
  <c r="BE149" i="3"/>
  <c r="BE161" i="3"/>
  <c r="BE168" i="3"/>
  <c r="BE187" i="3"/>
  <c r="BE203" i="3"/>
  <c r="BE215" i="3"/>
  <c r="BE226" i="3"/>
  <c r="BE233" i="3"/>
  <c r="BE240" i="3"/>
  <c r="BE250" i="3"/>
  <c r="BE315" i="3"/>
  <c r="BE319" i="3"/>
  <c r="BE356" i="3"/>
  <c r="BE393" i="3"/>
  <c r="BE421" i="3"/>
  <c r="BE443" i="3"/>
  <c r="BE451" i="3"/>
  <c r="BE477" i="3"/>
  <c r="BE491" i="3"/>
  <c r="BE502" i="3"/>
  <c r="BE541" i="3"/>
  <c r="BE599" i="3"/>
  <c r="BE629" i="3"/>
  <c r="BE670" i="3"/>
  <c r="BE678" i="3"/>
  <c r="BE770" i="3"/>
  <c r="BE785" i="3"/>
  <c r="BE834" i="3"/>
  <c r="BE842" i="3"/>
  <c r="BE891" i="3"/>
  <c r="BE911" i="3"/>
  <c r="J94" i="4"/>
  <c r="BF123" i="4"/>
  <c r="F92" i="2"/>
  <c r="BF147" i="2"/>
  <c r="BF164" i="2"/>
  <c r="F93" i="3"/>
  <c r="BE179" i="3"/>
  <c r="BE183" i="3"/>
  <c r="BE198" i="3"/>
  <c r="BE211" i="3"/>
  <c r="BE218" i="3"/>
  <c r="BE244" i="3"/>
  <c r="BE269" i="3"/>
  <c r="BE278" i="3"/>
  <c r="BE322" i="3"/>
  <c r="BE397" i="3"/>
  <c r="BE414" i="3"/>
  <c r="BE494" i="3"/>
  <c r="BE557" i="3"/>
  <c r="BE667" i="3"/>
  <c r="BE675" i="3"/>
  <c r="BE700" i="3"/>
  <c r="BE709" i="3"/>
  <c r="BE721" i="3"/>
  <c r="BE773" i="3"/>
  <c r="BE807" i="3"/>
  <c r="BE813" i="3"/>
  <c r="BE839" i="3"/>
  <c r="BE883" i="3"/>
  <c r="BE900" i="3"/>
  <c r="BE903" i="3"/>
  <c r="F37" i="4"/>
  <c r="BB98" i="1"/>
  <c r="J33" i="5"/>
  <c r="AV99" i="1"/>
  <c r="F37" i="6"/>
  <c r="BD100" i="1"/>
  <c r="F36" i="3"/>
  <c r="BA97" i="1" s="1"/>
  <c r="F38" i="4"/>
  <c r="BC98" i="1"/>
  <c r="F39" i="3"/>
  <c r="BD97" i="1" s="1"/>
  <c r="F33" i="2"/>
  <c r="AZ95" i="1"/>
  <c r="J33" i="6"/>
  <c r="AV100" i="1"/>
  <c r="F36" i="2"/>
  <c r="BC95" i="1"/>
  <c r="F37" i="3"/>
  <c r="BB97" i="1"/>
  <c r="J33" i="2"/>
  <c r="AV95" i="1" s="1"/>
  <c r="F37" i="5"/>
  <c r="BD99" i="1"/>
  <c r="F36" i="6"/>
  <c r="BC100" i="1" s="1"/>
  <c r="F35" i="6"/>
  <c r="BB100" i="1"/>
  <c r="F38" i="3"/>
  <c r="BC97" i="1" s="1"/>
  <c r="J36" i="3"/>
  <c r="AW97" i="1" s="1"/>
  <c r="F37" i="2"/>
  <c r="BD95" i="1"/>
  <c r="F39" i="4"/>
  <c r="BD98" i="1" s="1"/>
  <c r="F36" i="5"/>
  <c r="BC99" i="1"/>
  <c r="F35" i="4"/>
  <c r="AZ98" i="1" s="1"/>
  <c r="F33" i="5"/>
  <c r="AZ99" i="1"/>
  <c r="F35" i="5"/>
  <c r="BB99" i="1"/>
  <c r="F35" i="2"/>
  <c r="BB95" i="1"/>
  <c r="J35" i="4"/>
  <c r="AV98" i="1"/>
  <c r="F33" i="6"/>
  <c r="AZ100" i="1" s="1"/>
  <c r="AS94" i="1"/>
  <c r="T143" i="3" l="1"/>
  <c r="R496" i="3"/>
  <c r="R121" i="2"/>
  <c r="R120" i="2"/>
  <c r="T496" i="3"/>
  <c r="BK143" i="3"/>
  <c r="J143" i="3"/>
  <c r="J99" i="3"/>
  <c r="T121" i="2"/>
  <c r="T120" i="2"/>
  <c r="BK121" i="2"/>
  <c r="BK120" i="2"/>
  <c r="J120" i="2"/>
  <c r="J96" i="2"/>
  <c r="BK496" i="3"/>
  <c r="J496" i="3"/>
  <c r="J107" i="3"/>
  <c r="R143" i="3"/>
  <c r="R142" i="3" s="1"/>
  <c r="P121" i="2"/>
  <c r="P120" i="2"/>
  <c r="AU95" i="1"/>
  <c r="P496" i="3"/>
  <c r="P142" i="3"/>
  <c r="AU97" i="1"/>
  <c r="AU96" i="1" s="1"/>
  <c r="J122" i="2"/>
  <c r="J98" i="2"/>
  <c r="J144" i="3"/>
  <c r="J100" i="3" s="1"/>
  <c r="J497" i="3"/>
  <c r="J108" i="3"/>
  <c r="BK121" i="4"/>
  <c r="J121" i="4" s="1"/>
  <c r="J98" i="4" s="1"/>
  <c r="BK117" i="5"/>
  <c r="J117" i="5"/>
  <c r="BK122" i="6"/>
  <c r="BK121" i="6"/>
  <c r="J121" i="6"/>
  <c r="J96" i="6"/>
  <c r="J30" i="5"/>
  <c r="AG99" i="1" s="1"/>
  <c r="F34" i="2"/>
  <c r="BA95" i="1"/>
  <c r="J34" i="5"/>
  <c r="AW99" i="1"/>
  <c r="AT99" i="1"/>
  <c r="J36" i="4"/>
  <c r="AW98" i="1"/>
  <c r="AT98" i="1"/>
  <c r="F34" i="5"/>
  <c r="BA99" i="1"/>
  <c r="BD96" i="1"/>
  <c r="J34" i="2"/>
  <c r="AW95" i="1"/>
  <c r="AT95" i="1"/>
  <c r="BB96" i="1"/>
  <c r="AX96" i="1"/>
  <c r="J35" i="3"/>
  <c r="AV97" i="1"/>
  <c r="AT97" i="1"/>
  <c r="BC96" i="1"/>
  <c r="AY96" i="1"/>
  <c r="J34" i="6"/>
  <c r="AW100" i="1"/>
  <c r="AT100" i="1"/>
  <c r="F34" i="6"/>
  <c r="BA100" i="1"/>
  <c r="F36" i="4"/>
  <c r="BA98" i="1" s="1"/>
  <c r="BA96" i="1" s="1"/>
  <c r="AW96" i="1" s="1"/>
  <c r="F35" i="3"/>
  <c r="AZ97" i="1" s="1"/>
  <c r="AZ96" i="1" s="1"/>
  <c r="AV96" i="1" s="1"/>
  <c r="T142" i="3" l="1"/>
  <c r="J39" i="5"/>
  <c r="J121" i="2"/>
  <c r="J97" i="2"/>
  <c r="BK142" i="3"/>
  <c r="J142" i="3"/>
  <c r="J98" i="3"/>
  <c r="J96" i="5"/>
  <c r="J122" i="6"/>
  <c r="J97" i="6"/>
  <c r="AZ94" i="1"/>
  <c r="AV94" i="1"/>
  <c r="AK29" i="1"/>
  <c r="BC94" i="1"/>
  <c r="W32" i="1" s="1"/>
  <c r="BD94" i="1"/>
  <c r="W33" i="1" s="1"/>
  <c r="BB94" i="1"/>
  <c r="AX94" i="1" s="1"/>
  <c r="AN99" i="1"/>
  <c r="BA94" i="1"/>
  <c r="AW94" i="1"/>
  <c r="AK30" i="1"/>
  <c r="AU94" i="1"/>
  <c r="AT96" i="1"/>
  <c r="J30" i="2"/>
  <c r="AG95" i="1"/>
  <c r="J32" i="4"/>
  <c r="AG98" i="1" s="1"/>
  <c r="AN98" i="1" s="1"/>
  <c r="J30" i="6"/>
  <c r="AG100" i="1"/>
  <c r="AN100" i="1"/>
  <c r="AN95" i="1" l="1"/>
  <c r="J39" i="2"/>
  <c r="J41" i="4"/>
  <c r="J39" i="6"/>
  <c r="W31" i="1"/>
  <c r="W29" i="1"/>
  <c r="AY94" i="1"/>
  <c r="W30" i="1"/>
  <c r="J32" i="3"/>
  <c r="AG97" i="1"/>
  <c r="AN97" i="1"/>
  <c r="AT94" i="1"/>
  <c r="J41" i="3" l="1"/>
  <c r="AG96" i="1"/>
  <c r="AN96" i="1"/>
  <c r="AG94" i="1" l="1"/>
  <c r="AN94" i="1"/>
  <c r="AK26" i="1" l="1"/>
  <c r="AK35" i="1"/>
</calcChain>
</file>

<file path=xl/sharedStrings.xml><?xml version="1.0" encoding="utf-8"?>
<sst xmlns="http://schemas.openxmlformats.org/spreadsheetml/2006/main" count="9951" uniqueCount="1515">
  <si>
    <t>Export Komplet</t>
  </si>
  <si>
    <t/>
  </si>
  <si>
    <t>2.0</t>
  </si>
  <si>
    <t>False</t>
  </si>
  <si>
    <t>{3c1988c9-5817-4f3a-b83a-32de2f477bd8}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</si>
  <si>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</si>
  <si>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</si>
  <si>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</si>
  <si>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</si>
  <si>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</si>
  <si>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</si>
  <si>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</si>
  <si>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</si>
  <si>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</si>
  <si>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17028</t>
  </si>
  <si>
    <t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</si>
  <si>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</si>
  <si>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AREÁL VH Agroprodukt - Hala skladování potravin</t>
  </si>
  <si>
    <t>KSO:</t>
  </si>
  <si>
    <t>CC-CZ:</t>
  </si>
  <si>
    <t>Místo:</t>
  </si>
  <si>
    <t xml:space="preserve"> </t>
  </si>
  <si>
    <t>Datum:</t>
  </si>
  <si>
    <t>28. 1. 2026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</si>
  <si>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</si>
  <si>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</si>
  <si>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</si>
  <si>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</si>
  <si>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</si>
  <si>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</si>
  <si>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</si>
  <si>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</si>
  <si>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</si>
  <si>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</si>
  <si>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</si>
  <si>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</si>
  <si>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</si>
  <si>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</si>
  <si>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</si>
  <si>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</si>
  <si>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</si>
  <si>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</si>
  <si>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</si>
  <si>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</si>
  <si>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</si>
  <si>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</si>
  <si>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</si>
  <si>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</si>
  <si>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</si>
  <si>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</si>
  <si>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</si>
  <si>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</si>
  <si>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</si>
  <si>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</si>
  <si>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</si>
  <si>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</si>
  <si>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</si>
  <si>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</si>
  <si>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</si>
  <si>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</si>
  <si>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</si>
  <si>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</si>
  <si>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</si>
  <si>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</si>
  <si>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</si>
  <si>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</si>
  <si>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</si>
  <si>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</si>
  <si>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</si>
  <si>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</si>
  <si>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</si>
  <si>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</si>
  <si>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</si>
  <si>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</si>
  <si>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</si>
  <si>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</si>
  <si>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</si>
  <si>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</si>
  <si>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Dem</t>
  </si>
  <si>
    <t>Bourací práce</t>
  </si>
  <si>
    <t>STA</t>
  </si>
  <si>
    <t>1</t>
  </si>
  <si>
    <t>{d2053e24-c36b-48ef-b646-14dc684acefb}</t>
  </si>
  <si>
    <t>SO03</t>
  </si>
  <si>
    <t>Hala skladování</t>
  </si>
  <si>
    <t>{1d7f0fd7-9b63-478b-b398-54bf502ad522}</t>
  </si>
  <si>
    <t>D.1.1</t>
  </si>
  <si>
    <t>ASŘ</t>
  </si>
  <si>
    <t>Soupis</t>
  </si>
  <si>
    <t>2</t>
  </si>
  <si>
    <t>{6028d947-c5a0-4881-ac6c-4ebf5b67913d}</t>
  </si>
  <si>
    <t>TZB</t>
  </si>
  <si>
    <t>Technologické zařízení budov</t>
  </si>
  <si>
    <t>{e9f2e409-dbd5-4423-be50-cff14570b6d3}</t>
  </si>
  <si>
    <t>TI</t>
  </si>
  <si>
    <t>Technická infrastruktura</t>
  </si>
  <si>
    <t>{9f849662-6f42-4184-9a25-a9fb0199ddf0}</t>
  </si>
  <si>
    <t>VRN</t>
  </si>
  <si>
    <t>Vedlejší rozpočtové náklady</t>
  </si>
  <si>
    <t>{2a5b72d6-6d06-435a-aee3-707343ae2bc3}</t>
  </si>
  <si>
    <t>KRYCÍ LIST SOUPISU PRACÍ</t>
  </si>
  <si>
    <t>Objekt:</t>
  </si>
  <si>
    <t>Dem - Bourací práce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</si>
  <si>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</si>
  <si>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</si>
  <si>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</si>
  <si>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</si>
  <si>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</si>
  <si>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</si>
  <si>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</si>
  <si>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</si>
  <si>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Doprava suti a vybouraných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</si>
  <si>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</si>
  <si>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</si>
  <si>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</si>
  <si>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</si>
  <si>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</si>
  <si>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</si>
  <si>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</si>
  <si>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</si>
  <si>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</si>
  <si>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</si>
  <si>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</si>
  <si>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</si>
  <si>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</si>
  <si>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</si>
  <si>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</si>
  <si>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</si>
  <si>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</si>
  <si>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</si>
  <si>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113107163</t>
  </si>
  <si>
    <t>Odstranění podkladu z kameniva drceného tl přes 200 do 300 mm strojně pl přes 50 do 200 m2</t>
  </si>
  <si>
    <t>m2</t>
  </si>
  <si>
    <t>CS ÚRS 2026 01</t>
  </si>
  <si>
    <t>4</t>
  </si>
  <si>
    <t>-1835071794</t>
  </si>
  <si>
    <t>PP</t>
  </si>
  <si>
    <t>Odstranění podkladů nebo krytů strojně plochy jednotlivě přes 50 m2 do 200 m2 s přemístěním hmot na skládku na vzdálenost do 20 m nebo s naložením na dopravní prostředek z kameniva hrubého drceného, o tl. vrstvy přes 200 do 300 mm</t>
  </si>
  <si>
    <t>113107184</t>
  </si>
  <si>
    <t>Odstranění podkladu živičného tl přes 150 do 200 mm strojně pl přes 50 do 200 m2</t>
  </si>
  <si>
    <t>646081570</t>
  </si>
  <si>
    <t>Odstranění podkladů nebo krytů strojně plochy jednotlivě přes 50 m2 do 200 m2 s přemístěním hmot na skládku na vzdálenost do 20 m nebo s naložením na dopravní prostředek živičných, o tl. vrstvy přes 150 do 200 mm</t>
  </si>
  <si>
    <t>9</t>
  </si>
  <si>
    <t>Ostatní konstrukce a práce, bourání</t>
  </si>
  <si>
    <t>3</t>
  </si>
  <si>
    <t>962032231</t>
  </si>
  <si>
    <t>Bourání zdiva z cihel pálených nebo vápenopískových na MV nebo MVC přes 1 m3</t>
  </si>
  <si>
    <t>m3</t>
  </si>
  <si>
    <t>1332118458</t>
  </si>
  <si>
    <t>Bourání zdiva nadzákladového z cihel pálených plných nebo lícových nebo vápenopískových na maltu vápennou nebo vápenocementovou, objemu přes 1 m3</t>
  </si>
  <si>
    <t>VV</t>
  </si>
  <si>
    <t>vybourání otvorů - zdivo</t>
  </si>
  <si>
    <t>3,1*3,2*0,3+2*(3,1*2,7)*0,45+0,9*2,1</t>
  </si>
  <si>
    <t>966072112</t>
  </si>
  <si>
    <t>Demontáž opláštění stěn ocelových kcí ze sendvičových panelů budov v přes 6 do 12 m</t>
  </si>
  <si>
    <t>-1482673288</t>
  </si>
  <si>
    <t>Demontáž opláštění stěn ocelové konstrukce ze sendvičových panelů, výšky budovy přes 6 do 12 m</t>
  </si>
  <si>
    <t>vybourání stěna haly, panel</t>
  </si>
  <si>
    <t>45</t>
  </si>
  <si>
    <t>5</t>
  </si>
  <si>
    <t>981011413</t>
  </si>
  <si>
    <t>Demolice budov zděných na MC nebo z betonu podíl konstrukcí přes 15 do 20 % postupným rozebíráním</t>
  </si>
  <si>
    <t>-1265760989</t>
  </si>
  <si>
    <t>Demolice budov postupným rozebíráním z cihel, kamene, tvárnic na maltu cementovou nebo z betonu prostého s podílem konstrukcí přes 15 do 20 %</t>
  </si>
  <si>
    <t>"Objekt šaten" 786</t>
  </si>
  <si>
    <t>Součet</t>
  </si>
  <si>
    <t>6</t>
  </si>
  <si>
    <t>961044111</t>
  </si>
  <si>
    <t>Bourání základů z betonu prostého</t>
  </si>
  <si>
    <t>774911150</t>
  </si>
  <si>
    <t>"šatny" 143*0,2+0,6*0,8*51</t>
  </si>
  <si>
    <t>"hala" 45*0,2+0,6*0,8*30</t>
  </si>
  <si>
    <t>"patky" 10</t>
  </si>
  <si>
    <t>86,48*0,7 'Přepočtené koeficientem množství</t>
  </si>
  <si>
    <t>7</t>
  </si>
  <si>
    <t>961055111</t>
  </si>
  <si>
    <t>Bourání základů ze ŽB</t>
  </si>
  <si>
    <t>1007273506</t>
  </si>
  <si>
    <t>Bourání základů z betonu železového</t>
  </si>
  <si>
    <t>86,48*0,3 'Přepočtené koeficientem množství</t>
  </si>
  <si>
    <t>8</t>
  </si>
  <si>
    <t>R0901</t>
  </si>
  <si>
    <t>Vyřezání otvorů do panelů vč. likvidace do suti</t>
  </si>
  <si>
    <t>1897814301</t>
  </si>
  <si>
    <t>3,1*3,2+2*(3,1*2,7)</t>
  </si>
  <si>
    <t>R0902</t>
  </si>
  <si>
    <t>Demolice halového objektu - ocelového přístavku vč. likvidace</t>
  </si>
  <si>
    <t>508159871</t>
  </si>
  <si>
    <t>"Hala" 292</t>
  </si>
  <si>
    <t>997</t>
  </si>
  <si>
    <t>Doprava suti a vybouraných hmot</t>
  </si>
  <si>
    <t>10</t>
  </si>
  <si>
    <t>997006512</t>
  </si>
  <si>
    <t>Vodorovné doprava suti s naložením a složením na skládku přes 100 m do 1 km</t>
  </si>
  <si>
    <t>t</t>
  </si>
  <si>
    <t>-586517993</t>
  </si>
  <si>
    <t>Vodorovná doprava suti na skládku s naložením na dopravní prostředek a složením přes 100 m do 1 km</t>
  </si>
  <si>
    <t>11</t>
  </si>
  <si>
    <t>997006519</t>
  </si>
  <si>
    <t>Příplatek k vodorovnému přemístění suti na skládku ZKD 1 km přes 1 km</t>
  </si>
  <si>
    <t>-625238957</t>
  </si>
  <si>
    <t>Vodorovná doprava suti na skládku Příplatek k ceně -6512 za každý další i započatý 1 km</t>
  </si>
  <si>
    <t>577,701*10 'Přepočtené koeficientem množství</t>
  </si>
  <si>
    <t>997006551</t>
  </si>
  <si>
    <t>Hrubé urovnání suti na skládce bez zhutnění</t>
  </si>
  <si>
    <t>1742149096</t>
  </si>
  <si>
    <t>13</t>
  </si>
  <si>
    <t>997013631</t>
  </si>
  <si>
    <t>Poplatek za uložení na skládce (skládkovné) stavebního odpadu směsného kód odpadu 17 09 04</t>
  </si>
  <si>
    <t>-491044181</t>
  </si>
  <si>
    <t>Poplatek za uložení stavebního odpadu na skládce (skládkovné) směsného stavebního a demoličního zatříděného do Katalogu odpadů pod kódem 17 09 04</t>
  </si>
  <si>
    <t>577,7-40,5-39,6</t>
  </si>
  <si>
    <t>14</t>
  </si>
  <si>
    <t>997013873</t>
  </si>
  <si>
    <t>Poplatek za předání recyklačnímu zařízení zeminy a kamení kód odpadu 17 05 04</t>
  </si>
  <si>
    <t>-608467877</t>
  </si>
  <si>
    <t>Poplatek za předání stavebního odpadu recyklačnímu zařízení zeminy a kamení zatříděného do Katalogu odpadů pod kódem 17 05 04</t>
  </si>
  <si>
    <t>15</t>
  </si>
  <si>
    <t>997013875</t>
  </si>
  <si>
    <t>Poplatek za předání recyklačnímu zařízení stavebního odpadu asfaltového bez obsahu dehtu kód odpadu 17 03 02</t>
  </si>
  <si>
    <t>-423386614</t>
  </si>
  <si>
    <t>Poplatek za předání stavebního odpadu recyklačnímu zařízení asfaltového bez obsahu dehtu zatříděného do Katalogu odpadů pod kódem 17 03 02</t>
  </si>
  <si>
    <t>Bed_01</t>
  </si>
  <si>
    <t>Bed_03</t>
  </si>
  <si>
    <t>64</t>
  </si>
  <si>
    <t>Bed_05</t>
  </si>
  <si>
    <t>113,76</t>
  </si>
  <si>
    <t>Bed_41</t>
  </si>
  <si>
    <t>16,1</t>
  </si>
  <si>
    <t>Bed_42</t>
  </si>
  <si>
    <t>Dlažba</t>
  </si>
  <si>
    <t>156,3</t>
  </si>
  <si>
    <t>ŽB_věnec</t>
  </si>
  <si>
    <t>1,88</t>
  </si>
  <si>
    <t>SO03 - Hala skladování</t>
  </si>
  <si>
    <t>EPS_100</t>
  </si>
  <si>
    <t>90,24</t>
  </si>
  <si>
    <t>Soupis:</t>
  </si>
  <si>
    <t>Aku_20</t>
  </si>
  <si>
    <t>84,75</t>
  </si>
  <si>
    <t>D.1.1 - ASŘ</t>
  </si>
  <si>
    <t>HI_sv</t>
  </si>
  <si>
    <t>HI_vod</t>
  </si>
  <si>
    <t>97,41</t>
  </si>
  <si>
    <t>Ker_obklad</t>
  </si>
  <si>
    <t>128,274</t>
  </si>
  <si>
    <t>Ker_sokl</t>
  </si>
  <si>
    <t>107,27</t>
  </si>
  <si>
    <t>Lešení</t>
  </si>
  <si>
    <t>9,18</t>
  </si>
  <si>
    <t>Malby</t>
  </si>
  <si>
    <t>623,577</t>
  </si>
  <si>
    <t>Mazanina</t>
  </si>
  <si>
    <t>5,866</t>
  </si>
  <si>
    <t>Odvoz</t>
  </si>
  <si>
    <t>214,4</t>
  </si>
  <si>
    <t>MIN_50</t>
  </si>
  <si>
    <t>44</t>
  </si>
  <si>
    <t>MIN_60</t>
  </si>
  <si>
    <t>7,5</t>
  </si>
  <si>
    <t>XPS_160</t>
  </si>
  <si>
    <t>Zásyp</t>
  </si>
  <si>
    <t>33</t>
  </si>
  <si>
    <t>ZB_150</t>
  </si>
  <si>
    <t>0,25</t>
  </si>
  <si>
    <t>ZB_300</t>
  </si>
  <si>
    <t>ZB_400</t>
  </si>
  <si>
    <t>3,5</t>
  </si>
  <si>
    <t>ZP_jáma</t>
  </si>
  <si>
    <t>65</t>
  </si>
  <si>
    <t>XPS_200</t>
  </si>
  <si>
    <t>56,12</t>
  </si>
  <si>
    <t>XPS_80</t>
  </si>
  <si>
    <t>XPS_140</t>
  </si>
  <si>
    <t>0,6</t>
  </si>
  <si>
    <t>ZP_ornice</t>
  </si>
  <si>
    <t>500</t>
  </si>
  <si>
    <t>ZP_rýha_800</t>
  </si>
  <si>
    <t>42</t>
  </si>
  <si>
    <t>ZP_šachta</t>
  </si>
  <si>
    <t>15,4</t>
  </si>
  <si>
    <t>ŽB_pas</t>
  </si>
  <si>
    <t>ŽB_patka</t>
  </si>
  <si>
    <t>ŽB_strop</t>
  </si>
  <si>
    <t>11,174</t>
  </si>
  <si>
    <t>XPS_220</t>
  </si>
  <si>
    <t>4,1</t>
  </si>
  <si>
    <t>SDK_DFH</t>
  </si>
  <si>
    <t>19,61</t>
  </si>
  <si>
    <t>SDK_DF</t>
  </si>
  <si>
    <t>68,39</t>
  </si>
  <si>
    <t>SDK_2DF</t>
  </si>
  <si>
    <t>63,53</t>
  </si>
  <si>
    <t>SDK_2DFH</t>
  </si>
  <si>
    <t>23,91</t>
  </si>
  <si>
    <t>SDK_obklad</t>
  </si>
  <si>
    <t>SDK_pricka</t>
  </si>
  <si>
    <t>6,69</t>
  </si>
  <si>
    <t>štuk</t>
  </si>
  <si>
    <t>311,12</t>
  </si>
  <si>
    <t>Štuk_dvou</t>
  </si>
  <si>
    <t>90,637</t>
  </si>
  <si>
    <t>Jádro</t>
  </si>
  <si>
    <t>5,67</t>
  </si>
  <si>
    <t>Sokl_ext</t>
  </si>
  <si>
    <t>33,879</t>
  </si>
  <si>
    <t>Lešení_prostor</t>
  </si>
  <si>
    <t>16</t>
  </si>
  <si>
    <t xml:space="preserve">    2 - Zakládání</t>
  </si>
  <si>
    <t xml:space="preserve">    3 - Svislé a kompletní konstrukce</t>
  </si>
  <si>
    <t xml:space="preserve">    4 - Vodorovné konstrukce</t>
  </si>
  <si>
    <t xml:space="preserve">    6 - Úpravy povrchů, podlahy a osazování výplní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</si>
  <si>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</si>
  <si>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</si>
  <si>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</si>
  <si>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</si>
  <si>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713 - Izolace tepelné</t>
  </si>
  <si>
    <t xml:space="preserve">    736 - Ústřední vytápění - plošné vytápění a chlazení</t>
  </si>
  <si>
    <t xml:space="preserve">    763 - Konstrukce suché výstavby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</si>
  <si>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</si>
  <si>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</si>
  <si>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</si>
  <si>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771 - Podlahy z dlaždic</t>
  </si>
  <si>
    <t xml:space="preserve">    777 - Podlahy lité</t>
  </si>
  <si>
    <t xml:space="preserve">    781 - Dokončovací práce - obklady</t>
  </si>
  <si>
    <t xml:space="preserve">    784 - Dokončovací práce - malby a tapety</t>
  </si>
  <si>
    <t>HZS - Hodinové zúčtovací sazby</t>
  </si>
  <si>
    <t>121151125</t>
  </si>
  <si>
    <t>Sejmutí ornice plochy přes 500 m2 tl vrstvy přes 250 do 300 mm strojně</t>
  </si>
  <si>
    <t>2120631639</t>
  </si>
  <si>
    <t>Sejmutí ornice strojně při souvislé ploše přes 500 m2, tl. vrstvy přes 250 do 300 mm</t>
  </si>
  <si>
    <t>"sejmutí ornice - v tl. 25cm" 500</t>
  </si>
  <si>
    <t>131251103</t>
  </si>
  <si>
    <t>Hloubení jam nezapažených v hornině třídy těžitelnosti I skupiny 3 objem do 100 m3 strojně</t>
  </si>
  <si>
    <t>-24056092</t>
  </si>
  <si>
    <t>Hloubení nezapažených jam a zářezů strojně s urovnáním dna do předepsaného profilu a spádu v hornině třídy těžitelnosti I skupiny 3 přes 50 do 100 m3</t>
  </si>
  <si>
    <t>"hloubení plošně pod halou"190-ZP_ornice*0,25</t>
  </si>
  <si>
    <t>132254104</t>
  </si>
  <si>
    <t>Hloubení rýh zapažených š do 800 mm v hornině třídy těžitelnosti I skupiny 3 objem přes 100 m3 strojně</t>
  </si>
  <si>
    <t>1486726046</t>
  </si>
  <si>
    <t>Hloubení zapažených rýh šířky do 800 mm strojně s urovnáním dna do předepsaného profilu a spádu v hornině třídy těžitelnosti I skupiny 3 přes 100 m3</t>
  </si>
  <si>
    <t>133251104</t>
  </si>
  <si>
    <t>Hloubení šachet nezapažených v hornině třídy těžitelnosti I skupiny 3 objem přes 100 m3</t>
  </si>
  <si>
    <t>489880997</t>
  </si>
  <si>
    <t>Hloubení nezapažených šachet strojně v hornině třídy těžitelnosti I skupiny 3 přes 100 m3</t>
  </si>
  <si>
    <t>162251102</t>
  </si>
  <si>
    <t>Vodorovné přemístění přes 20 do 50 m výkopku/sypaniny z horniny třídy těžitelnosti I skupiny 1 až 3</t>
  </si>
  <si>
    <t>-327375946</t>
  </si>
  <si>
    <t>Vodorovné přemístění výkopku nebo sypaniny po suchu na obvyklém dopravním prostředku, bez naložení výkopku, avšak se složením bez rozhrnutí z horniny třídy těžitelnosti I skupiny 1 až 3 na vzdálenost přes 20 do 50 m</t>
  </si>
  <si>
    <t>"uložení na mezideponii a zpětný Odvoz" 2*Zásyp+ZP_ornice*0,25</t>
  </si>
  <si>
    <t>162751117</t>
  </si>
  <si>
    <t>Vodorovné přemístění přes 9 000 do 10000 m výkopku/sypaniny z horniny třídy těžitelnosti I skupiny 1 až 3</t>
  </si>
  <si>
    <t>-72325186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</si>
  <si>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</si>
  <si>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ZP_jáma+ZP_šachta+ZP_rýha_800-Zásyp+ZP_ornice*0,25</t>
  </si>
  <si>
    <t>167151111</t>
  </si>
  <si>
    <t>Nakládání výkopku z hornin třídy těžitelnosti I skupiny 1 až 3 přes 100 m3</t>
  </si>
  <si>
    <t>1712741026</t>
  </si>
  <si>
    <t>Nakládání, skládání a překládání neulehlého výkopku nebo sypaniny strojně nakládání, množství přes 100 m3, z hornin třídy těžitelnosti I, skupiny 1 až 3</t>
  </si>
  <si>
    <t>171201231</t>
  </si>
  <si>
    <t>416684247</t>
  </si>
  <si>
    <t>Poplatek za předání zeminy a kamení recyklačnímu zařízení zatříděné do Katalogu odpadů pod kódem 17 05 04</t>
  </si>
  <si>
    <t>Odvoz*1,8</t>
  </si>
  <si>
    <t>171251201</t>
  </si>
  <si>
    <t>Uložení sypaniny na skládky nebo meziskládky</t>
  </si>
  <si>
    <t>1554469805</t>
  </si>
  <si>
    <t>Uložení sypaniny na skládky nebo meziskládky bez hutnění s upravením uložené sypaniny do předepsaného tvaru</t>
  </si>
  <si>
    <t>"mezideponie" Zásyp+ZP_ornice*0,2</t>
  </si>
  <si>
    <t>174151101</t>
  </si>
  <si>
    <t>Zásyp jam, šachet rýh nebo kolem objektů sypaninou se zhutněním</t>
  </si>
  <si>
    <t>708640648</t>
  </si>
  <si>
    <t>Zásyp sypaninou z jakékoliv horniny strojně s uložením výkopku ve vrstvách se zhutněním jam, šachet, rýh nebo kolem objektů v těchto vykopávkách</t>
  </si>
  <si>
    <t>"odměřeno elektronicky" 33</t>
  </si>
  <si>
    <t>181351117</t>
  </si>
  <si>
    <t>Rozprostření ornice tl vrstvy přes 400 do 500 mm pl přes 500 m2 v rovině nebo ve svahu do 1:5 strojně</t>
  </si>
  <si>
    <t>1718458010</t>
  </si>
  <si>
    <t>Rozprostření a urovnání ornice v rovině nebo ve svahu sklonu do 1:5 strojně při souvislé ploše přes 500 m2, tl. vrstvy přes 400 do 500 mm</t>
  </si>
  <si>
    <t>"rozprostření" ZP_ornice</t>
  </si>
  <si>
    <t>181951112</t>
  </si>
  <si>
    <t>Úprava pláně v hornině třídy těžitelnosti I skupiny 1 až 3 se zhutněním strojně</t>
  </si>
  <si>
    <t>2014160043</t>
  </si>
  <si>
    <t>Úprava pláně vyrovnáním výškových rozdílů strojně v hornině třídy těžitelnosti I, skupiny 1 až 3 se zhutněním</t>
  </si>
  <si>
    <t>Prostor pod halou a administrativou</t>
  </si>
  <si>
    <t>650</t>
  </si>
  <si>
    <t>Zakládání</t>
  </si>
  <si>
    <t>271532211</t>
  </si>
  <si>
    <t>Podsyp pod základové konstrukce se zhutněním z hrubého kameniva frakce 0 až 63 mm</t>
  </si>
  <si>
    <t>-2107457382</t>
  </si>
  <si>
    <t>Podsyp pod základové konstrukce se zhutněním a urovnáním povrchu z kameniva hrubého, frakce 32 - 63 mm</t>
  </si>
  <si>
    <t>"Mrazírna" 0,35*55,68</t>
  </si>
  <si>
    <t>"Administrativní část" 0,25*97,41</t>
  </si>
  <si>
    <t>"Hala" 0,35*(355+22,85)+0,35*68</t>
  </si>
  <si>
    <t>271562211</t>
  </si>
  <si>
    <t>Podsyp pod základové konstrukce se zhutněním z drobného kameniva frakce 0 až 4 mm</t>
  </si>
  <si>
    <t>1641417177</t>
  </si>
  <si>
    <t>Podsyp pod základové konstrukce se zhutněním a urovnáním povrchu z kameniva drobného, frakce 0 - 4 mm</t>
  </si>
  <si>
    <t>"Mrazírna" 0,04*55,68</t>
  </si>
  <si>
    <t>"Hala" 0,04*(355+22,85)+0,04*68</t>
  </si>
  <si>
    <t>273313511</t>
  </si>
  <si>
    <t>Základové desky z betonu tř. C 12/15</t>
  </si>
  <si>
    <t>1901956421</t>
  </si>
  <si>
    <t>Základy z betonu prostého desky z betonu kamenem neprokládaného tř. C 12/15</t>
  </si>
  <si>
    <t>"Mrazírna" 54,22*0,05</t>
  </si>
  <si>
    <t>273321511</t>
  </si>
  <si>
    <t>Základové desky ze ŽB bez zvýšených nároků na prostředí tř. C 25/30</t>
  </si>
  <si>
    <t>-933308596</t>
  </si>
  <si>
    <t>Základy z betonu železového (bez výztuže) desky z betonu bez zvláštních nároků na prostředí tř. C 25/30</t>
  </si>
  <si>
    <t>"Administrativní část" 0,15*99,34</t>
  </si>
  <si>
    <t>ŽB_deska</t>
  </si>
  <si>
    <t>17</t>
  </si>
  <si>
    <t>273351121</t>
  </si>
  <si>
    <t>Zřízení bednění základových desek</t>
  </si>
  <si>
    <t>-125886786</t>
  </si>
  <si>
    <t>Bednění základů desek zřízení</t>
  </si>
  <si>
    <t>18</t>
  </si>
  <si>
    <t>273351122</t>
  </si>
  <si>
    <t>Odstranění bednění základových desek</t>
  </si>
  <si>
    <t>1660094461</t>
  </si>
  <si>
    <t>Bednění základů desek odstranění</t>
  </si>
  <si>
    <t>19</t>
  </si>
  <si>
    <t>273361821</t>
  </si>
  <si>
    <t>Výztuž základových desek betonářskou ocelí 10 505 (R)</t>
  </si>
  <si>
    <t>-398914650</t>
  </si>
  <si>
    <t>Výztuž základů desek z betonářské oceli 10 505 (R) nebo BSt 500</t>
  </si>
  <si>
    <t>"Administrativní část" 99,34*4,41*1,4*0,001*2</t>
  </si>
  <si>
    <t>20</t>
  </si>
  <si>
    <t>274321511</t>
  </si>
  <si>
    <t>Základové pasy ze ŽB bez zvýšených nároků na prostředí tř. C 25/30</t>
  </si>
  <si>
    <t>1256052507</t>
  </si>
  <si>
    <t>Základy z betonu železového (bez výztuže) pasy z betonu bez zvláštních nároků na prostředí tř. C 25/30</t>
  </si>
  <si>
    <t>"žb pas" 42</t>
  </si>
  <si>
    <t>274351121</t>
  </si>
  <si>
    <t>Zřízení bednění základových pasů rovného</t>
  </si>
  <si>
    <t>-236083362</t>
  </si>
  <si>
    <t>Bednění základů pasů rovné zřízení</t>
  </si>
  <si>
    <t>"žb pasy 600" 0,6*2*(1,4+1,9+2,3+3+6,7+61+8,3+10,2)</t>
  </si>
  <si>
    <t>22</t>
  </si>
  <si>
    <t>274351122</t>
  </si>
  <si>
    <t>Odstranění bednění základových pasů rovného</t>
  </si>
  <si>
    <t>-267416802</t>
  </si>
  <si>
    <t>Bednění základů pasů rovné odstranění</t>
  </si>
  <si>
    <t>23</t>
  </si>
  <si>
    <t>274361821</t>
  </si>
  <si>
    <t>Výztuž základových pasů betonářskou ocelí 10 505 (R)</t>
  </si>
  <si>
    <t>-1127507621</t>
  </si>
  <si>
    <t>Výztuž základů pasů z betonářské oceli 10 505 (R) nebo BSt 500</t>
  </si>
  <si>
    <t>ŽB_pas*0,08</t>
  </si>
  <si>
    <t>24</t>
  </si>
  <si>
    <t>275321511</t>
  </si>
  <si>
    <t>Základové patky ze ŽB bez zvýšených nároků na prostředí tř. C 25/30</t>
  </si>
  <si>
    <t>565177036</t>
  </si>
  <si>
    <t>Základy z betonu železového (bez výztuže) patky z betonu bez zvláštních nároků na prostředí tř. C 25/30</t>
  </si>
  <si>
    <t>"ŽB patky"15,4</t>
  </si>
  <si>
    <t>25</t>
  </si>
  <si>
    <t>275351121</t>
  </si>
  <si>
    <t>Zřízení bednění základových patek</t>
  </si>
  <si>
    <t>1627493794</t>
  </si>
  <si>
    <t>Bednění základů patek zřízení</t>
  </si>
  <si>
    <t>"ŽP patky" 64</t>
  </si>
  <si>
    <t>26</t>
  </si>
  <si>
    <t>275351122</t>
  </si>
  <si>
    <t>Odstranění bednění základových patek</t>
  </si>
  <si>
    <t>-1764340146</t>
  </si>
  <si>
    <t>Bednění základů patek odstranění</t>
  </si>
  <si>
    <t>27</t>
  </si>
  <si>
    <t>275361821</t>
  </si>
  <si>
    <t>Výztuž základových patek betonářskou ocelí 10 505 (R)</t>
  </si>
  <si>
    <t>-2105095839</t>
  </si>
  <si>
    <t>Výztuž základů patek z betonářské oceli 10 505 (R)</t>
  </si>
  <si>
    <t>ŽB_patka*0,08</t>
  </si>
  <si>
    <t>28</t>
  </si>
  <si>
    <t>279113141</t>
  </si>
  <si>
    <t>Základová zeď tl přes 100 do 150 mm z tvárnic ztraceného bednění včetně výplně z betonu tř. C 20/25</t>
  </si>
  <si>
    <t>-1409514000</t>
  </si>
  <si>
    <t>Základové zdi z tvárnic ztraceného bednění včetně výplně z betonu bez zvláštních nároků na vliv prostředí třídy C 20/25, tloušťky zdiva přes 100 do 150 mm</t>
  </si>
  <si>
    <t>29</t>
  </si>
  <si>
    <t>279113144</t>
  </si>
  <si>
    <t>Základová zeď tl přes 250 do 300 mm z tvárnic ztraceného bednění včetně výplně z betonu tř. C 20/25</t>
  </si>
  <si>
    <t>1576118431</t>
  </si>
  <si>
    <t>Základové zdi z tvárnic ztraceného bednění včetně výplně z betonu bez zvláštních nároků na vliv prostředí třídy C 20/25, tloušťky zdiva přes 250 do 300 mm</t>
  </si>
  <si>
    <t>"žb pasy - 300mm" 45</t>
  </si>
  <si>
    <t>30</t>
  </si>
  <si>
    <t>279113145</t>
  </si>
  <si>
    <t>Základová zeď tl přes 300 do 400 mm z tvárnic ztraceného bednění včetně výplně z betonu tř. C 20/25</t>
  </si>
  <si>
    <t>448479672</t>
  </si>
  <si>
    <t>Základové zdi z tvárnic ztraceného bednění včetně výplně z betonu bez zvláštních nároků na vliv prostředí třídy C 20/25, tloušťky zdiva přes 300 do 400 mm</t>
  </si>
  <si>
    <t>"žb pasy - 400mm" 3,5</t>
  </si>
  <si>
    <t>31</t>
  </si>
  <si>
    <t>279361821</t>
  </si>
  <si>
    <t>Výztuž základových zdí nosných betonářskou ocelí 10 505</t>
  </si>
  <si>
    <t>491761007</t>
  </si>
  <si>
    <t>Výztuž základových zdí nosných svislých nebo odkloněných od svislice, rovinných nebo oblých, deskových nebo žebrových, včetně výztuže jejich žeber z betonářské oceli 10 505 (R) nebo BSt 500</t>
  </si>
  <si>
    <t>ZB_150*0,15*0,05</t>
  </si>
  <si>
    <t>ZB_300*0,3*0,05</t>
  </si>
  <si>
    <t>ZB_400*0,4*0,05</t>
  </si>
  <si>
    <t>Svislé a kompletní konstrukce</t>
  </si>
  <si>
    <t>32</t>
  </si>
  <si>
    <t>311234051</t>
  </si>
  <si>
    <t>Zdivo jednovrstvé z cihel děrovaných do P10 na maltu M5 tl 300 mm</t>
  </si>
  <si>
    <t>155731606</t>
  </si>
  <si>
    <t>Zdivo jednovrstvé z cihel děrovaných nebroušených klasických spojených na pero a drážku na maltu M5, pevnost cihel do P10, tl. zdiva 300 mm</t>
  </si>
  <si>
    <t>"vyzdívky tl. 300" 6,89</t>
  </si>
  <si>
    <t>311234081</t>
  </si>
  <si>
    <t>Zdivo jednovrstvé z cihel děrovaných do P10 na maltu M5 tl 380 mm</t>
  </si>
  <si>
    <t>-1585369910</t>
  </si>
  <si>
    <t>Zdivo jednovrstvé z cihel děrovaných nebroušených klasických spojených na pero a drážku na maltu M5, pevnost cihel do P10, tl. zdiva 380 mm</t>
  </si>
  <si>
    <t>"vyzdívky tl. 400" 27</t>
  </si>
  <si>
    <t>34</t>
  </si>
  <si>
    <t>311272030</t>
  </si>
  <si>
    <t>Zdivo z pórobetonových tvárnic hladkých do P2 přes 450 do 600 kg/m3 na tenkovrstvou maltu tl 200 mm</t>
  </si>
  <si>
    <t>1163557714</t>
  </si>
  <si>
    <t>Zdivo z pórobetonových tvárnic na tenké maltové lože, tl. zdiva 200 mm pevnost tvárnic do P2, objemová hmotnost přes 450 do 600 kg/m3 hladkých</t>
  </si>
  <si>
    <t>54</t>
  </si>
  <si>
    <t>35</t>
  </si>
  <si>
    <t>311272211</t>
  </si>
  <si>
    <t>Zdivo z pórobetonových tvárnic hladkých do P2 do 450 kg/m3 na tenkovrstvou maltu tl 300 mm</t>
  </si>
  <si>
    <t>-408428203</t>
  </si>
  <si>
    <t>Zdivo z pórobetonových tvárnic na tenké maltové lože, tl. zdiva 300 mm pevnost tvárnic do P2, objemová hmotnost do 450 kg/m3 hladkých</t>
  </si>
  <si>
    <t>51</t>
  </si>
  <si>
    <t>36</t>
  </si>
  <si>
    <t>342272215</t>
  </si>
  <si>
    <t>Příčka z pórobetonových hladkých tvárnic na tenkovrstvou maltu tl 75 mm</t>
  </si>
  <si>
    <t>-862215047</t>
  </si>
  <si>
    <t>Příčky z pórobetonových tvárnic hladkých na tenké maltové lože objemová hmotnost do 500 kg/m3, tloušťka příčky 75 mm</t>
  </si>
  <si>
    <t>5,7</t>
  </si>
  <si>
    <t>37</t>
  </si>
  <si>
    <t>342272225</t>
  </si>
  <si>
    <t>Příčka z pórobetonových hladkých tvárnic na tenkovrstvou maltu tl 100 mm</t>
  </si>
  <si>
    <t>-146638569</t>
  </si>
  <si>
    <t>Příčky z pórobetonových tvárnic hladkých na tenké maltové lože objemová hmotnost do 500 kg/m3, tloušťka příčky 100 mm</t>
  </si>
  <si>
    <t>145</t>
  </si>
  <si>
    <t>38</t>
  </si>
  <si>
    <t>342272235</t>
  </si>
  <si>
    <t>Příčka z pórobetonových hladkých tvárnic na tenkovrstvou maltu tl 125 mm</t>
  </si>
  <si>
    <t>-660723635</t>
  </si>
  <si>
    <t>Příčky z pórobetonových tvárnic hladkých na tenké maltové lože objemová hmotnost do 500 kg/m3, tloušťka příčky 125 mm</t>
  </si>
  <si>
    <t>39</t>
  </si>
  <si>
    <t>342272245</t>
  </si>
  <si>
    <t>Příčka z pórobetonových hladkých tvárnic na tenkovrstvou maltu tl 150 mm</t>
  </si>
  <si>
    <t>1484765579</t>
  </si>
  <si>
    <t>Příčky z pórobetonových tvárnic hladkých na tenké maltové lože objemová hmotnost do 500 kg/m3, tloušťka příčky 150 mm</t>
  </si>
  <si>
    <t>40</t>
  </si>
  <si>
    <t>R0301</t>
  </si>
  <si>
    <t>Montáž a dodávka sendvičových stěnových panelů tl. 170mm - exteriér vč. provedení doplňků, příslušenství (krycí lišty, ostění, atika apod.), přesunu hmot</t>
  </si>
  <si>
    <t>2033953644</t>
  </si>
  <si>
    <t>P</t>
  </si>
  <si>
    <t>Poznámka k položce:_x000D_
do ceny zahrnout i prořezy panelů</t>
  </si>
  <si>
    <t>"opláštění " 380</t>
  </si>
  <si>
    <t>41</t>
  </si>
  <si>
    <t>R0301b</t>
  </si>
  <si>
    <t>Montáž a dodávka sendvičových stěnových panelů tl. 100mm - chladírenské prostory</t>
  </si>
  <si>
    <t>-1833667488</t>
  </si>
  <si>
    <t>"opláštění " 521</t>
  </si>
  <si>
    <t>R0301c</t>
  </si>
  <si>
    <t>Montáž a dodávka sendvičových stěnových panelů tl. 150mm - mrazírenské prostory</t>
  </si>
  <si>
    <t>1380407545</t>
  </si>
  <si>
    <t>"opláštění "172</t>
  </si>
  <si>
    <t>43</t>
  </si>
  <si>
    <t>R0302</t>
  </si>
  <si>
    <t>M+D překladů nad vyzdívky</t>
  </si>
  <si>
    <t>kpl</t>
  </si>
  <si>
    <t>-128375334</t>
  </si>
  <si>
    <t>Vodorovné konstrukce</t>
  </si>
  <si>
    <t>411321515</t>
  </si>
  <si>
    <t>Stropy deskové ze ŽB tř. C 20/25</t>
  </si>
  <si>
    <t>-1717102586</t>
  </si>
  <si>
    <t>Stropy z betonu železového (bez výztuže) stropů deskových, plochých střech, desek balkonových, desek hřibových stropů včetně hlavic hřibových sloupů tř. C 20/25</t>
  </si>
  <si>
    <t>"Administrativní část - strop" 0,125*89,39</t>
  </si>
  <si>
    <t>411351011</t>
  </si>
  <si>
    <t>Zřízení bednění stropů deskových tl přes 5 do 25 cm bez podpěrné kce</t>
  </si>
  <si>
    <t>183091244</t>
  </si>
  <si>
    <t>Bednění stropních konstrukcí - bez podpěrné konstrukce desek tloušťky stropní desky přes 5 do 25 cm zřízení</t>
  </si>
  <si>
    <t>46</t>
  </si>
  <si>
    <t>411351012</t>
  </si>
  <si>
    <t>Odstranění bednění stropů deskových tl přes 5 do 25 cm bez podpěrné kce</t>
  </si>
  <si>
    <t>-340082011</t>
  </si>
  <si>
    <t>Bednění stropních konstrukcí - bez podpěrné konstrukce desek tloušťky stropní desky přes 5 do 25 cm odstranění</t>
  </si>
  <si>
    <t>47</t>
  </si>
  <si>
    <t>411354239</t>
  </si>
  <si>
    <t>Bednění stropů ztracené z hraněných trapézových vln v 40 mm plech pozinkovaný tl 1,0 mm</t>
  </si>
  <si>
    <t>1978571751</t>
  </si>
  <si>
    <t>Bednění stropů ztracené ocelové žebrované ze širokých tenkostěnných ohýbaných profilů (hraněných trapézových vln), bez úpravy povrchu otevřeného podhledu, bez podpěrné konstrukce, s osazením nasucho na zdech do připravených ozubů, popř. na rovných zdech, trámech, průvlacích, do traverz s povrchem pozinkovaným, výšky vln 40 mm, tl. plechu 1,00 mm</t>
  </si>
  <si>
    <t>"administrativní část - strop" 89,39</t>
  </si>
  <si>
    <t>48</t>
  </si>
  <si>
    <t>411362021</t>
  </si>
  <si>
    <t>Výztuž stropů svařovanými sítěmi Kari</t>
  </si>
  <si>
    <t>-811796047</t>
  </si>
  <si>
    <t>Výztuž stropů prostě uložených, vetknutých, spojitých, deskových, trámových (žebrových, kazetových), s keramickými a jinými vložkami, konsolových nebo balkonových, hřibových včetně hlavic hřibových sloupů, plochých střech a pro zavěšení železobetonových podhledů ze svařovaných sítí z drátů typu KARI</t>
  </si>
  <si>
    <t>ŽB_strop*0,1</t>
  </si>
  <si>
    <t>49</t>
  </si>
  <si>
    <t>417272111</t>
  </si>
  <si>
    <t>Obezdívka věnce pórobetonovou věncovkou v do 250 mm včetně polystyrenu tl 75 mm</t>
  </si>
  <si>
    <t>m</t>
  </si>
  <si>
    <t>794055853</t>
  </si>
  <si>
    <t>Obezdívka ztužujícího věnce pórobetonovými věncovkami jednostranná včetně tepelné izolace z pěnového polystyrenu tl. 75 mm výška věnce 250 mm</t>
  </si>
  <si>
    <t>18,5</t>
  </si>
  <si>
    <t>50</t>
  </si>
  <si>
    <t>417321414</t>
  </si>
  <si>
    <t>Ztužující pásy a věnce ze ŽB tř. C 20/25</t>
  </si>
  <si>
    <t>1521131622</t>
  </si>
  <si>
    <t>Ztužující pásy a věnce z betonu železového (bez výztuže) tř. C 20/25</t>
  </si>
  <si>
    <t>Věnce na nových vyzdívkách</t>
  </si>
  <si>
    <t>417351115</t>
  </si>
  <si>
    <t>Zřízení bednění ztužujících věnců</t>
  </si>
  <si>
    <t>-1434916313</t>
  </si>
  <si>
    <t>Bednění bočnic ztužujících pásů a věnců včetně vzpěr zřízení</t>
  </si>
  <si>
    <t>52</t>
  </si>
  <si>
    <t>417351116</t>
  </si>
  <si>
    <t>Odstranění bednění ztužujících věnců</t>
  </si>
  <si>
    <t>1299807598</t>
  </si>
  <si>
    <t>Bednění bočnic ztužujících pásů a věnců včetně vzpěr odstranění</t>
  </si>
  <si>
    <t>53</t>
  </si>
  <si>
    <t>417361821</t>
  </si>
  <si>
    <t>Výztuž ztužujících pásů a věnců betonářskou ocelí 10 505</t>
  </si>
  <si>
    <t>-1894309030</t>
  </si>
  <si>
    <t>Výztuž ztužujících pásů a věnců z betonářské oceli 10 505 (R) nebo BSt 500</t>
  </si>
  <si>
    <t>ŽB_věnec*0,13</t>
  </si>
  <si>
    <t>R0401</t>
  </si>
  <si>
    <t>Montáž a dodávka krytiny ze sendvičových panelů tl. 250 vč. doplňků a příslušenství</t>
  </si>
  <si>
    <t>1419528452</t>
  </si>
  <si>
    <t>Poznámka k položce:_x000D_
x-dek, xd - pir</t>
  </si>
  <si>
    <t>"střecha" 563</t>
  </si>
  <si>
    <t>55</t>
  </si>
  <si>
    <t>R0402</t>
  </si>
  <si>
    <t>Montáž a dodávka krytiny ze sendvičových panelů tl. 150 vč. doplňků a příslušenství</t>
  </si>
  <si>
    <t>-239330301</t>
  </si>
  <si>
    <t>Montáž a dodávka ze sendvičových panelů tl. 150 vč. doplňků a příslušenství</t>
  </si>
  <si>
    <t>Poznámka k položce:_x000D_
ks-rw - PIR</t>
  </si>
  <si>
    <t>"střecha" 78,13</t>
  </si>
  <si>
    <t>56</t>
  </si>
  <si>
    <t>R0403</t>
  </si>
  <si>
    <t>Montáž a dodávka ze sendvičových panelů tl. 100 vč. doplňků a příslušenství</t>
  </si>
  <si>
    <t>909064656</t>
  </si>
  <si>
    <t>"střecha" 28</t>
  </si>
  <si>
    <t>57</t>
  </si>
  <si>
    <t>R0404</t>
  </si>
  <si>
    <t xml:space="preserve">Montáž a dodávka podhledu / stropní konstrukce mrazíren </t>
  </si>
  <si>
    <t>-423728789</t>
  </si>
  <si>
    <t>2*24,59</t>
  </si>
  <si>
    <t>Úpravy povrchů, podlahy a osazování výplní</t>
  </si>
  <si>
    <t>58</t>
  </si>
  <si>
    <t>R06P4</t>
  </si>
  <si>
    <t>M+D drátkobetové desky C25/30 s dávkou drátků HE 75/35 - 15kg/m3,dilatace max 3/3, strojní hlazení</t>
  </si>
  <si>
    <t>-424585401</t>
  </si>
  <si>
    <t>M+D drátkobetové desky C25/30 s dávkou drátků HE 75/35 - 15kg/m3, dilatace max 3/3, strojní hlazení</t>
  </si>
  <si>
    <t>"Deska na terénu - hala" 0,2*(386,46+26,03)+0,2*70,23</t>
  </si>
  <si>
    <t>"Mrazírna" 0,2*50,63</t>
  </si>
  <si>
    <t>59</t>
  </si>
  <si>
    <t>612131101</t>
  </si>
  <si>
    <t>Cementový postřik vnitřních stěn nanášený celoplošně ručně</t>
  </si>
  <si>
    <t>1490782719</t>
  </si>
  <si>
    <t>Podkladní a spojovací vrstva vnitřních omítaných ploch cementový postřik nanášený ručně celoplošně stěn</t>
  </si>
  <si>
    <t>Jádro+Štuk_dvou</t>
  </si>
  <si>
    <t>60</t>
  </si>
  <si>
    <t>612321121</t>
  </si>
  <si>
    <t>Vápenocementová omítka hladká jednovrstvá vnitřních stěn nanášená ručně</t>
  </si>
  <si>
    <t>-1184935773</t>
  </si>
  <si>
    <t>Omítka vápenocementová vnitřních ploch nanášená ručně jednovrstvá, tloušťky do 10 mm hladká svislých konstrukcí stěn</t>
  </si>
  <si>
    <t>Pod keramický obklad na keramických vyzdívkách</t>
  </si>
  <si>
    <t>"006" 2,1*(1,35*2)</t>
  </si>
  <si>
    <t>61</t>
  </si>
  <si>
    <t>612321141</t>
  </si>
  <si>
    <t>Vápenocementová omítka štuková dvouvrstvá vnitřních stěn nanášená ručně</t>
  </si>
  <si>
    <t>-1356547848</t>
  </si>
  <si>
    <t>Omítka vápenocementová vnitřních ploch nanášená ručně dvouvrstvá, tloušťky jádrové omítky do 10 mm a tloušťky štuku do 3 mm štuková svislých konstrukcí stěn</t>
  </si>
  <si>
    <t>Omítka keramické vyzdívky</t>
  </si>
  <si>
    <t>"001 Chodba"0</t>
  </si>
  <si>
    <t>"002 Chodba se schody"2,5*3,6</t>
  </si>
  <si>
    <t>"003 Denní místnost" 0</t>
  </si>
  <si>
    <t>"004 Šatna" 2,5*3,9</t>
  </si>
  <si>
    <t>"005 Úklid + Tech. M" 0</t>
  </si>
  <si>
    <t>"006 Sprcha + WC" (2,5-2,1)*2,8</t>
  </si>
  <si>
    <t>"015 Příruční sklad" 5,9*(2*1,85)</t>
  </si>
  <si>
    <t>"101 Chodba se schody" 2,5*1,3+5,1*4,96</t>
  </si>
  <si>
    <t>"102 Denní místnost" 2,45*3,45</t>
  </si>
  <si>
    <t>"103 Šatna" 2,5*3,875</t>
  </si>
  <si>
    <t>"104 Sprcha + WC" 0</t>
  </si>
  <si>
    <t>"105 Technická místnost"  2,5*0,9</t>
  </si>
  <si>
    <t>62</t>
  </si>
  <si>
    <t>612142001</t>
  </si>
  <si>
    <t>Pletivo sklovláknité vnitřních stěn vtlačené do tmelu</t>
  </si>
  <si>
    <t>567935975</t>
  </si>
  <si>
    <t>Pletivo vnitřních ploch v ploše nebo pruzích, na plném podkladu sklovláknité vtlačené do tmelu včetně tmelu stěn</t>
  </si>
  <si>
    <t>Štuk</t>
  </si>
  <si>
    <t>63</t>
  </si>
  <si>
    <t>612321131</t>
  </si>
  <si>
    <t>Vápenocementový štuk vnitřních stěn tloušťky do 3 mm</t>
  </si>
  <si>
    <t>-322376751</t>
  </si>
  <si>
    <t>Vápenocementový štuk vnitřních ploch tloušťky do 3 mm svislých konstrukcí stěn</t>
  </si>
  <si>
    <t>Omítka porobeton tvárnice</t>
  </si>
  <si>
    <t>"002 Chodba se schody" 2,5*12,1-0,96*2,15-0,9*2,02*2-0,8*2,02</t>
  </si>
  <si>
    <t>"003 Denní místnost" 2,5*(9,5*2+2,85*2+0,6*4)-0,9*2,02*2-1,5*1,25*4</t>
  </si>
  <si>
    <t>"004 Šatna" 2,5*(2*5,79+2*3,9)-0,8*2,02-0,9*2,02</t>
  </si>
  <si>
    <t>"005 Úklid + Tech. M" 2,1*12-0,9*2,02</t>
  </si>
  <si>
    <t>"006 Sprcha + WC" (2,4-2,1)*26,8</t>
  </si>
  <si>
    <t>"015 Příruční sklad" 0</t>
  </si>
  <si>
    <t>"101 Chodba se schody"5*2,71+2,5*6,2-0,9*2,02-1*2,02-0,8*2,02</t>
  </si>
  <si>
    <t>"102 Denní místnost" 2,45*(10,685*2+3,025*2+3*0,425-3,4)-0,9*2,02*2-1,5*1,25*4</t>
  </si>
  <si>
    <t>"103 Šatna" 2,5*(5,612*2+3,875*2)-0,9*2,02-0,8*2,02</t>
  </si>
  <si>
    <t>"104 Sprcha + WC" (2,4-2,1)*25,5</t>
  </si>
  <si>
    <t>"105 Technická místnost" 2,5*8,5</t>
  </si>
  <si>
    <t>"ostění" 0,25*(1,5+2*1,2)*8</t>
  </si>
  <si>
    <t>622142001</t>
  </si>
  <si>
    <t>Sklovláknité pletivo vnějších stěn vtlačené do tmelu</t>
  </si>
  <si>
    <t>-592596562</t>
  </si>
  <si>
    <t>Pletivo vnějších ploch v ploše nebo pruzích, na plném podkladu sklovláknité vtlačené do tmelu stěn</t>
  </si>
  <si>
    <t>"sokl omítka" 0,55*(60,22+1,379)</t>
  </si>
  <si>
    <t>622151001</t>
  </si>
  <si>
    <t>Penetrační akrylátový nátěr vnějších pastovitých tenkovrstvých omítek stěn</t>
  </si>
  <si>
    <t>776401115</t>
  </si>
  <si>
    <t>Penetrační nátěr vnějších pastovitých tenkovrstvých omítek akrylátový stěn</t>
  </si>
  <si>
    <t>66</t>
  </si>
  <si>
    <t>622511112</t>
  </si>
  <si>
    <t>Tenkovrstvá akrylátová mozaiková střednězrnná omítka vnějších stěn</t>
  </si>
  <si>
    <t>547333112</t>
  </si>
  <si>
    <t>Omítka tenkovrstvá akrylátová vnějších ploch probarvená bez penetrace mozaiková střednězrnná stěn</t>
  </si>
  <si>
    <t>67</t>
  </si>
  <si>
    <t>634112113</t>
  </si>
  <si>
    <t>Obvodová dilatace podlahovým páskem z pěnového PE mezi stěnou a mazaninou nebo potěrem v 80 mm</t>
  </si>
  <si>
    <t>-37482129</t>
  </si>
  <si>
    <t>Obvodová dilatace mezi stěnou a mazaninou nebo potěrem podlahovým páskem z pěnového PE tl. do 10 mm, výšky 80 mm</t>
  </si>
  <si>
    <t>68</t>
  </si>
  <si>
    <t>631311115</t>
  </si>
  <si>
    <t>Mazanina tl přes 50 do 80 mm z betonu prostého bez zvýšených nároků na prostředí tř. C 20/25</t>
  </si>
  <si>
    <t>1650833115</t>
  </si>
  <si>
    <t>Mazanina z betonu prostého bez zvýšených nároků na prostředí tl. přes 50 do 80 mm tř. C 20/25</t>
  </si>
  <si>
    <t>"Administrativní část" 90,24*0,065</t>
  </si>
  <si>
    <t>69</t>
  </si>
  <si>
    <t>631319011</t>
  </si>
  <si>
    <t>Příplatek k mazanině tl přes 50 do 80 mm za přehlazení povrchu</t>
  </si>
  <si>
    <t>-901139838</t>
  </si>
  <si>
    <t>Příplatek k cenám mazanin za úpravu povrchu mazaniny přehlazením, mazanina tl. přes 50 do 80 mm</t>
  </si>
  <si>
    <t>70</t>
  </si>
  <si>
    <t>631361821</t>
  </si>
  <si>
    <t>Výztuž mazanin betonářskou ocelí 10 505</t>
  </si>
  <si>
    <t>-1317923511</t>
  </si>
  <si>
    <t>Výztuž mazanin 10 505 (R) nebo BSt 500</t>
  </si>
  <si>
    <t>"Administrativní část" (90,24)*(3,034/1000)*1,4</t>
  </si>
  <si>
    <t>71</t>
  </si>
  <si>
    <t>632441215</t>
  </si>
  <si>
    <t>Potěr anhydritový samonivelační litý C20 tl přes 45 do 50 mm</t>
  </si>
  <si>
    <t>1355951726</t>
  </si>
  <si>
    <t>Potěr anhydritový samonivelační litý tř. C 20, tl. přes 45 do 50 mm</t>
  </si>
  <si>
    <t>"Administrativní část - 2NP" 84,75*1,05</t>
  </si>
  <si>
    <t>72</t>
  </si>
  <si>
    <t>941111112</t>
  </si>
  <si>
    <t>Montáž lešení řadového trubkového lehkého s podlahami zatížení do 200 kg/m2 š od 0,6 do 0,9 m v přes 10 do 25 m</t>
  </si>
  <si>
    <t>-371434929</t>
  </si>
  <si>
    <t>Lešení řadové trubkové lehké pracovní s podlahami s provozním zatížením tř. 3 do 200 kg/m2 šířky tř. W06 od 0,6 do 0,9 m výšky přes 10 do 25 m montáž</t>
  </si>
  <si>
    <t>"015 příruční sklad" 1,8*5,1</t>
  </si>
  <si>
    <t>73</t>
  </si>
  <si>
    <t>941111212</t>
  </si>
  <si>
    <t>Příplatek k lešení řadovému trubkovému lehkému s podlahami do 200 kg/m2 š od 0,6 do 0,9 m v přes 10 do 25 m za každý den použití</t>
  </si>
  <si>
    <t>-114849688</t>
  </si>
  <si>
    <t>Lešení řadové trubkové lehké pracovní s podlahami s provozním zatížením tř. 3 do 200 kg/m2 šířky tř. W06 od 0,6 do 0,9 m výšky přes 10 do 25 m příplatek k ceně za každý den použití</t>
  </si>
  <si>
    <t>9,18*15 'Přepočtené koeficientem množství</t>
  </si>
  <si>
    <t>74</t>
  </si>
  <si>
    <t>941111812</t>
  </si>
  <si>
    <t>Demontáž lešení řadového trubkového lehkého s podlahami zatížení do 200 kg/m2 š od 0,6 do 0,9 m v přes 10 do 25 m</t>
  </si>
  <si>
    <t>-2109781289</t>
  </si>
  <si>
    <t>Lešení řadové trubkové lehké pracovní s podlahami s provozním zatížením tř. 3 do 200 kg/m2 šířky tř. W06 od 0,6 do 0,9 m výšky přes 10 do 25 m demontáž</t>
  </si>
  <si>
    <t>75</t>
  </si>
  <si>
    <t>943111111</t>
  </si>
  <si>
    <t>Montáž lešení prostorového trubkového lehkého bez podlah zatížení do 200 kg/m2 v do 10 m</t>
  </si>
  <si>
    <t>723613207</t>
  </si>
  <si>
    <t>Lešení prostorové trubkové lehké pracovní bez podlah s provozním zatížením tř. 3 do 200 kg/m2 výšky do 10 m montáž</t>
  </si>
  <si>
    <t>"prostor schodiště" 16</t>
  </si>
  <si>
    <t>76</t>
  </si>
  <si>
    <t>943111211</t>
  </si>
  <si>
    <t>Příplatek k lešení prostorovému trubkovému lehkému bez podlah do 200 kg/m2 v do 10 m za každý den použití</t>
  </si>
  <si>
    <t>1929560885</t>
  </si>
  <si>
    <t>Lešení prostorové trubkové lehké pracovní bez podlah s provozním zatížením tř. 3 do 200 kg/m2 výšky do 10 m příplatek k ceně za každý den použití</t>
  </si>
  <si>
    <t>16*14 'Přepočtené koeficientem množství</t>
  </si>
  <si>
    <t>77</t>
  </si>
  <si>
    <t>943111811</t>
  </si>
  <si>
    <t>Demontáž lešení prostorového trubkového lehkého bez podlah zatížení do 200 kg/m2 v do 10 m</t>
  </si>
  <si>
    <t>769582697</t>
  </si>
  <si>
    <t>Lešení prostorové trubkové lehké pracovní bez podlah s provozním zatížením tř. 3 do 200 kg/m2 výšky do 10 m demontáž</t>
  </si>
  <si>
    <t>78</t>
  </si>
  <si>
    <t>949101112</t>
  </si>
  <si>
    <t>Lešení pomocné pro objekty pozemních staveb s lešeňovou podlahou v přes 1,9 do 3,5 m zatížení do 150 kg/m2</t>
  </si>
  <si>
    <t>310154116</t>
  </si>
  <si>
    <t>Lešení pomocné pracovní pro objekty pozemních staveb pro zatížení do 150 kg/m2, o výšce lešeňové podlahy přes 1,9 do 3,5 m</t>
  </si>
  <si>
    <t>Administrativní část</t>
  </si>
  <si>
    <t>"1NP"26,77+20,94+29,52+22,43+6,31+13,3</t>
  </si>
  <si>
    <t>"2NP" 87,44</t>
  </si>
  <si>
    <t>79</t>
  </si>
  <si>
    <t>952901111</t>
  </si>
  <si>
    <t>Vyčištění budov bytové a občanské výstavby při výšce podlaží do 4 m</t>
  </si>
  <si>
    <t>1449534008</t>
  </si>
  <si>
    <t>Vyčištění budov nebo objektů před předáním do užívání budov bytové nebo občanské výstavby, světlé výšky podlaží do 4 m</t>
  </si>
  <si>
    <t>"1NP"26,77+20,94+29,52+22,43+63,1+13,3</t>
  </si>
  <si>
    <t>"2NP"87,44</t>
  </si>
  <si>
    <t>80</t>
  </si>
  <si>
    <t>952901114</t>
  </si>
  <si>
    <t>Vyčištění budov bytové a občanské výstavby při výšce podlaží přes 4 m</t>
  </si>
  <si>
    <t>1193222472</t>
  </si>
  <si>
    <t>Vyčištění budov nebo objektů před předáním do užívání budov bytové nebo občanské výstavby, světlé výšky podlaží přes 4 m</t>
  </si>
  <si>
    <t>Hala</t>
  </si>
  <si>
    <t>"1NP" 628,99-176,06</t>
  </si>
  <si>
    <t>81</t>
  </si>
  <si>
    <t>993111111</t>
  </si>
  <si>
    <t>Dovoz a odvoz lešení řadového do 10 km včetně naložení a složení</t>
  </si>
  <si>
    <t>-1658546254</t>
  </si>
  <si>
    <t>Dovoz a odvoz lešení včetně naložení a složení řadového, na vzdálenost do 10 km</t>
  </si>
  <si>
    <t>82</t>
  </si>
  <si>
    <t>993111119</t>
  </si>
  <si>
    <t>Příplatek k ceně dovozu a odvozu lešení řadového ZKD 10 km přes 10 km</t>
  </si>
  <si>
    <t>301178940</t>
  </si>
  <si>
    <t>Dovoz a odvoz lešení včetně naložení a složení řadového, na vzdálenost Příplatek k ceně za každých dalších i započatých 10 km přes 10 km</t>
  </si>
  <si>
    <t>83</t>
  </si>
  <si>
    <t>Montážní plošiny pro provedení díla nad rámec lešení</t>
  </si>
  <si>
    <t>Kč</t>
  </si>
  <si>
    <t>-1054481650</t>
  </si>
  <si>
    <t>84</t>
  </si>
  <si>
    <t>Provedení prostupů pro řemesla vč. systémových průchodek</t>
  </si>
  <si>
    <t>-922542987</t>
  </si>
  <si>
    <t>85</t>
  </si>
  <si>
    <t>R09OS1a</t>
  </si>
  <si>
    <t>M+D hasícího přístroje s revizí a nástěnného držáku - 21A</t>
  </si>
  <si>
    <t>kus</t>
  </si>
  <si>
    <t>975940391</t>
  </si>
  <si>
    <t>998</t>
  </si>
  <si>
    <t>Přesun hmot</t>
  </si>
  <si>
    <t>86</t>
  </si>
  <si>
    <t>998011002</t>
  </si>
  <si>
    <t>Přesun hmot pro budovy zděné v přes 6 do 12 m</t>
  </si>
  <si>
    <t>99975339</t>
  </si>
  <si>
    <t>Přesun hmot pro budovy občanské výstavby, bydlení, výrobu a služby s nosnou svislou konstrukcí zděnou z cihel, tvárnic nebo kamene vodorovná dopravní vzdálenost do 100 m základní pro budovy výšky přes 6 do 12 m</t>
  </si>
  <si>
    <t>PSV</t>
  </si>
  <si>
    <t>Práce a dodávky PSV</t>
  </si>
  <si>
    <t>711</t>
  </si>
  <si>
    <t>Izolace proti vodě, vlhkosti a plynům</t>
  </si>
  <si>
    <t>87</t>
  </si>
  <si>
    <t>711111001</t>
  </si>
  <si>
    <t>Provedení izolace proti zemní vlhkosti vodorovné za studena nátěrem penetračním</t>
  </si>
  <si>
    <t>1493829498</t>
  </si>
  <si>
    <t>Provedení izolace proti zemní vlhkosti natěradly a tmely za studena na ploše vodorovné V jednonásobným nátěrem penetračním</t>
  </si>
  <si>
    <t>"administrativní část" 97,41</t>
  </si>
  <si>
    <t>88</t>
  </si>
  <si>
    <t>M</t>
  </si>
  <si>
    <t>11163150</t>
  </si>
  <si>
    <t>lak penetrační asfaltový</t>
  </si>
  <si>
    <t>1331313369</t>
  </si>
  <si>
    <t>Poznámka k položce:_x000D_
Spotřeba 0,3-0,4kg/m2</t>
  </si>
  <si>
    <t>97,41*0,0003 'Přepočtené koeficientem množství</t>
  </si>
  <si>
    <t>89</t>
  </si>
  <si>
    <t>711112001</t>
  </si>
  <si>
    <t>Provedení izolace proti zemní vlhkosti svislé za studena nátěrem penetračním</t>
  </si>
  <si>
    <t>-81535685</t>
  </si>
  <si>
    <t>Provedení izolace proti zemní vlhkosti natěradly a tmely za studena na ploše svislé S jednonásobným nátěrem penetračním</t>
  </si>
  <si>
    <t>"administrativní část" 8</t>
  </si>
  <si>
    <t>90</t>
  </si>
  <si>
    <t>-1411581722</t>
  </si>
  <si>
    <t>8*0,00035 'Přepočtené koeficientem množství</t>
  </si>
  <si>
    <t>91</t>
  </si>
  <si>
    <t>711141559</t>
  </si>
  <si>
    <t>Provedení izolace proti zemní vlhkosti pásy přitavením vodorovné NAIP</t>
  </si>
  <si>
    <t>-358768486</t>
  </si>
  <si>
    <t>Provedení izolace proti zemní vlhkosti pásy přitavením NAIP na ploše vodorovné V</t>
  </si>
  <si>
    <t>HI_vod*2</t>
  </si>
  <si>
    <t>92</t>
  </si>
  <si>
    <t>62855001</t>
  </si>
  <si>
    <t>pás asfaltový natavitelný modifikovaný SBS s vložkou z polyesterové rohože a spalitelnou PE fólií nebo jemnozrnným minerálním posypem na horním povrchu tl 4,0mm</t>
  </si>
  <si>
    <t>-564582357</t>
  </si>
  <si>
    <t>194,82*1,165 'Přepočtené koeficientem množství</t>
  </si>
  <si>
    <t>93</t>
  </si>
  <si>
    <t>711142559</t>
  </si>
  <si>
    <t>Provedení izolace proti zemní vlhkosti pásy přitavením svislé NAIP</t>
  </si>
  <si>
    <t>-1386367922</t>
  </si>
  <si>
    <t>Provedení izolace proti zemní vlhkosti pásy přitavením NAIP na ploše svislé S</t>
  </si>
  <si>
    <t>HI_sv*2</t>
  </si>
  <si>
    <t>94</t>
  </si>
  <si>
    <t>-1554329547</t>
  </si>
  <si>
    <t>16*1,25 'Přepočtené koeficientem množství</t>
  </si>
  <si>
    <t>95</t>
  </si>
  <si>
    <t>711461201</t>
  </si>
  <si>
    <t>Provedení izolace proti tlakové vodě vodorovné fólií zesílením spojů páskem</t>
  </si>
  <si>
    <t>-2064607896</t>
  </si>
  <si>
    <t>Provedení izolace proti povrchové a podpovrchové tlakové vodě fóliemi na ploše vodorovné V zesílením spojů páskem se zalitím okrajů spoje</t>
  </si>
  <si>
    <t>"Mrazírna" 56,12</t>
  </si>
  <si>
    <t>"hala" 386,46+26,03+70,54</t>
  </si>
  <si>
    <t>96</t>
  </si>
  <si>
    <t>28323111</t>
  </si>
  <si>
    <t>fólie HDPE (940-950kg/m3) na skládky a proti zemní vlhkosti nad úrovní terénu tl 1mm</t>
  </si>
  <si>
    <t>-873033406</t>
  </si>
  <si>
    <t>539,15*1,15 'Přepočtené koeficientem množství</t>
  </si>
  <si>
    <t>97</t>
  </si>
  <si>
    <t>711462201</t>
  </si>
  <si>
    <t>Provedení izolace proti tlakové vodě svislé fólií zesílením spojů páskem</t>
  </si>
  <si>
    <t>-351407952</t>
  </si>
  <si>
    <t>Provedení izolace proti povrchové a podpovrchové tlakové vodě fóliemi na ploše svislé S zesílením spojů páskem se zalitím okrajů spoje</t>
  </si>
  <si>
    <t>"hala" 35</t>
  </si>
  <si>
    <t>98</t>
  </si>
  <si>
    <t>192807634</t>
  </si>
  <si>
    <t>35*1,15 'Přepočtené koeficientem množství</t>
  </si>
  <si>
    <t>99</t>
  </si>
  <si>
    <t>711491172</t>
  </si>
  <si>
    <t>Provedení doplňků izolace proti vodě na vodorovné ploše z textilií vrstva ochranná</t>
  </si>
  <si>
    <t>-411288969</t>
  </si>
  <si>
    <t>Provedení doplňků izolace proti vodě textilií na ploše vodorovné V vrstva ochranná</t>
  </si>
  <si>
    <t>"Mrazírna" 55,68+54,22</t>
  </si>
  <si>
    <t>"Administrativní část" 97,41</t>
  </si>
  <si>
    <t>"Hala" 355+22,85+70,54</t>
  </si>
  <si>
    <t>100</t>
  </si>
  <si>
    <t>69311082</t>
  </si>
  <si>
    <t>geotextilie netkaná separační, ochranná, filtrační, drenážní PP 500g/m2</t>
  </si>
  <si>
    <t>1024928433</t>
  </si>
  <si>
    <t>655,7*1,15 'Přepočtené koeficientem množství</t>
  </si>
  <si>
    <t>101</t>
  </si>
  <si>
    <t>998711202</t>
  </si>
  <si>
    <t>Přesun hmot procentní pro izolace proti vodě, vlhkosti a plynům v objektech v přes 6 do 12 m</t>
  </si>
  <si>
    <t>%</t>
  </si>
  <si>
    <t>-1696636536</t>
  </si>
  <si>
    <t>Přesun hmot pro izolace proti vodě, vlhkosti a plynům stanovený procentní sazbou (%) z ceny vodorovná dopravní vzdálenost do 50 m základní v objektech výšky přes 6 do 12 m</t>
  </si>
  <si>
    <t>712</t>
  </si>
  <si>
    <t>Povlakové krytiny</t>
  </si>
  <si>
    <t>102</t>
  </si>
  <si>
    <t>R71201b</t>
  </si>
  <si>
    <t>M+D hydroizolační folie z PVC vč. vytažení folie,  doplňků, lišt a opracování prostupů střechy</t>
  </si>
  <si>
    <t>1289871560</t>
  </si>
  <si>
    <t>103</t>
  </si>
  <si>
    <t>998712202</t>
  </si>
  <si>
    <t>Přesun hmot procentní pro krytiny povlakové v objektech v přes 6 do 12 m</t>
  </si>
  <si>
    <t>-734136780</t>
  </si>
  <si>
    <t>Přesun hmot pro povlakové krytiny stanovený procentní sazbou (%) z ceny vodorovná dopravní vzdálenost do 50 m základní v objektech výšky přes 6 do 12 m</t>
  </si>
  <si>
    <t>713</t>
  </si>
  <si>
    <t>Izolace tepelné</t>
  </si>
  <si>
    <t>104</t>
  </si>
  <si>
    <t>713121111</t>
  </si>
  <si>
    <t>Montáž izolace tepelné podlah volně kladenými rohožemi, pásy, dílci, deskami 1 vrstva</t>
  </si>
  <si>
    <t>1333909168</t>
  </si>
  <si>
    <t>Montáž tepelné izolace podlah rohožemi, pásy, deskami, dílci, bloky (izolační materiál ve specifikaci) kladenými volně jednovrstvá</t>
  </si>
  <si>
    <t>"podlaha na terénu - mrazírna" 56,12</t>
  </si>
  <si>
    <t>Mezisoučet</t>
  </si>
  <si>
    <t>"mrazírna" 90,24</t>
  </si>
  <si>
    <t>"administrativní část 2NP" 84,75</t>
  </si>
  <si>
    <t>105</t>
  </si>
  <si>
    <t>28376451</t>
  </si>
  <si>
    <t>deska XPS hrana polodrážková a hladký povrch 300kPA λ=0,035 tl 200mm</t>
  </si>
  <si>
    <t>359358870</t>
  </si>
  <si>
    <t>56,12*1,05 'Přepočtené koeficientem množství</t>
  </si>
  <si>
    <t>106</t>
  </si>
  <si>
    <t>28372309</t>
  </si>
  <si>
    <t>deska EPS 100 pro konstrukce s běžným zatížením λ=0,037 tl 100mm</t>
  </si>
  <si>
    <t>-323318686</t>
  </si>
  <si>
    <t>90,24*1,05 'Přepočtené koeficientem množství</t>
  </si>
  <si>
    <t>107</t>
  </si>
  <si>
    <t>28376551</t>
  </si>
  <si>
    <t>deska polystyrénová pro snížení kročejového hluku (max. zatížení 4 kN/m2) tl 20mm</t>
  </si>
  <si>
    <t>848828788</t>
  </si>
  <si>
    <t>84,75*1,05 'Přepočtené koeficientem množství</t>
  </si>
  <si>
    <t>108</t>
  </si>
  <si>
    <t>713131141</t>
  </si>
  <si>
    <t>Montáž izolace tepelné stěn lepením celoplošně rohoží, pásů, dílců, desek</t>
  </si>
  <si>
    <t>-1279107909</t>
  </si>
  <si>
    <t>Montáž tepelné izolace stěn rohožemi, pásy, deskami, dílci, bloky (izolační materiál ve specifikaci) lepením celoplošně bez mechanického kotvení</t>
  </si>
  <si>
    <t>"zateplení stěn - 80mm" 15</t>
  </si>
  <si>
    <t>"zateplení stěn - 130mm" 0,6</t>
  </si>
  <si>
    <t>"zateplení stěn - 200mm" 4,1</t>
  </si>
  <si>
    <t>109</t>
  </si>
  <si>
    <t>28376421</t>
  </si>
  <si>
    <t>deska XPS hrana polodrážková a hladký povrch 300kPA λ=0,035 tl 80mm</t>
  </si>
  <si>
    <t>1317182229</t>
  </si>
  <si>
    <t>15*1,05 'Přepočtené koeficientem množství</t>
  </si>
  <si>
    <t>110</t>
  </si>
  <si>
    <t>28376452</t>
  </si>
  <si>
    <t>deska XPS hrana polodrážková a hladký povrch 300kPA λ=0,035 tl 220mm</t>
  </si>
  <si>
    <t>-1444620650</t>
  </si>
  <si>
    <t>4,1*1,05 'Přepočtené koeficientem množství</t>
  </si>
  <si>
    <t>111</t>
  </si>
  <si>
    <t>28376424</t>
  </si>
  <si>
    <t>deska XPS hrana polodrážková a hladký povrch 300kPA λ=0,035 tl 140mm</t>
  </si>
  <si>
    <t>821718571</t>
  </si>
  <si>
    <t>0,6*1,05 'Přepočtené koeficientem množství</t>
  </si>
  <si>
    <t>112</t>
  </si>
  <si>
    <t>713131241</t>
  </si>
  <si>
    <t>Montáž izolace tepelné stěn lepením celoplošně v kombinaci s mechanickým kotvením rohoží, pásů, dílců, desek tl do 100mm</t>
  </si>
  <si>
    <t>-615194702</t>
  </si>
  <si>
    <t>Montáž tepelné izolace stěn rohožemi, pásy, deskami, dílci, bloky (izolační materiál ve specifikaci) lepením celoplošně s mechanickým kotvením, tloušťky izolace do 100 mm</t>
  </si>
  <si>
    <t>"Zateplení porobeton tvárnice - minerál vata 50" 44</t>
  </si>
  <si>
    <t>"Zateplení porobeton tvárnice - minerál vata 60"7,5</t>
  </si>
  <si>
    <t>"Zateplení po obvodu XPS" 44</t>
  </si>
  <si>
    <t>113</t>
  </si>
  <si>
    <t>63152260</t>
  </si>
  <si>
    <t>deska tepelně izolační minerální kontaktních fasád podélné vlákno λ=0,034 tl 50mm</t>
  </si>
  <si>
    <t>1656968389</t>
  </si>
  <si>
    <t>44*1,05 'Přepočtené koeficientem množství</t>
  </si>
  <si>
    <t>114</t>
  </si>
  <si>
    <t>63152261</t>
  </si>
  <si>
    <t>deska tepelně izolační minerální kontaktních fasád podélné vlákno λ=0,034 tl 60mm</t>
  </si>
  <si>
    <t>78321171</t>
  </si>
  <si>
    <t>7,5*1,05 'Přepočtené koeficientem množství</t>
  </si>
  <si>
    <t>115</t>
  </si>
  <si>
    <t>28376447</t>
  </si>
  <si>
    <t>deska XPS hrana rovná a strukturovaný povrch 300kPA λ=0,035 tl 160mm</t>
  </si>
  <si>
    <t>1426477767</t>
  </si>
  <si>
    <t>116</t>
  </si>
  <si>
    <t>998713202</t>
  </si>
  <si>
    <t>Přesun hmot procentní pro izolace tepelné v objektech v přes 6 do 12 m</t>
  </si>
  <si>
    <t>672974457</t>
  </si>
  <si>
    <t>Přesun hmot pro izolace tepelné stanovený procentní sazbou (%) z ceny vodorovná dopravní vzdálenost do 50 m s užitím mechanizace v objektech výšky přes 6 do 12 m</t>
  </si>
  <si>
    <t>736</t>
  </si>
  <si>
    <t>Ústřední vytápění - plošné vytápění a chlazení</t>
  </si>
  <si>
    <t>117</t>
  </si>
  <si>
    <t>736110261</t>
  </si>
  <si>
    <t>Podlahové vytápění - systémová deska s kombinovanou tepelnou a kročejovou izolací celkové výšky 33 mm</t>
  </si>
  <si>
    <t>-1836154907</t>
  </si>
  <si>
    <t>Trubkové teplovodní podlahové vytápění systémová deska s tepelnou izolací, výšky 30 až 33 mm</t>
  </si>
  <si>
    <t>"Mrazírna" 54,22</t>
  </si>
  <si>
    <t>"Administrativní část - 2NP" 84,75</t>
  </si>
  <si>
    <t>118</t>
  </si>
  <si>
    <t>998736201</t>
  </si>
  <si>
    <t>Přesun hmot procentní pro plošné vytápění v objektech v do 6 m</t>
  </si>
  <si>
    <t>-799797087</t>
  </si>
  <si>
    <t>Přesun hmot pro plošné vytápění stanovený procentní sazbou (%) z ceny vodorovná dopravní vzdálenost do 50 m základní v objektech výšky do 6 m</t>
  </si>
  <si>
    <t>763</t>
  </si>
  <si>
    <t>Konstrukce suché výstavby</t>
  </si>
  <si>
    <t>119</t>
  </si>
  <si>
    <t>763111421</t>
  </si>
  <si>
    <t>SDK příčka tl 100 mm profil CW+UW 50 desky 2xDF 12,5 s izolací EI 90 Rw do 56 dB</t>
  </si>
  <si>
    <t>1322586844</t>
  </si>
  <si>
    <t>Příčka ze sádrokartonových desek s nosnou konstrukcí z jednoduchých ocelových profilů UW, CW dvojitě opláštěná deskami protipožárními DF tl. 2 x 12,5 mm EI 90, příčka tl. 100 mm, profil 50, s izolací, Rw do 56 dB</t>
  </si>
  <si>
    <t>120</t>
  </si>
  <si>
    <t>763131431</t>
  </si>
  <si>
    <t>SDK podhled deska 1xDF 12,5 bez izolace dvouvrstvá spodní kce profil CD+UD REI do 90</t>
  </si>
  <si>
    <t>-1009235483</t>
  </si>
  <si>
    <t>Podhled ze sádrokartonových desek dvouvrstvá zavěšená spodní konstrukce z ocelových profilů CD, UD jednoduše opláštěná deskou protipožární DF, tl. 12,5 mm, bez izolace, REI do 90</t>
  </si>
  <si>
    <t>88-SDK_DFH</t>
  </si>
  <si>
    <t>121</t>
  </si>
  <si>
    <t>763131441</t>
  </si>
  <si>
    <t>SDK podhled desky 2xDF 12,5 bez izolace dvouvrstvá spodní kce profil CD+UD REI 120</t>
  </si>
  <si>
    <t>341850026</t>
  </si>
  <si>
    <t>Podhled ze sádrokartonových desek dvouvrstvá zavěšená spodní konstrukce z ocelových profilů CD, UD dvojitě opláštěná deskami protipožárními DF, tl. 2 x 12,5 mm, bez izolace, REI do 120</t>
  </si>
  <si>
    <t>"101 Chodba se schody" 8,33</t>
  </si>
  <si>
    <t>"102 Denní místnost" 33,58</t>
  </si>
  <si>
    <t>"103 Šatna" 21,62</t>
  </si>
  <si>
    <t>122</t>
  </si>
  <si>
    <t>763131471</t>
  </si>
  <si>
    <t>SDK podhled deska 1xDFH2 12,5 bez izolace dvouvrstvá spodní kce profil CD+UD REI do 90</t>
  </si>
  <si>
    <t>422250939</t>
  </si>
  <si>
    <t>Podhled ze sádrokartonových desek dvouvrstvá zavěšená spodní konstrukce z ocelových profilů CD, UD jednoduše opláštěná deskou impregnovanou protipožární DFH2, tl. 12,5 mm, bez izolace, REI do 90</t>
  </si>
  <si>
    <t>"005 Úklid + Tech. M." 6,31</t>
  </si>
  <si>
    <t>"006 Sprcha +WC" 13,3</t>
  </si>
  <si>
    <t>123</t>
  </si>
  <si>
    <t>763131481</t>
  </si>
  <si>
    <t>SDK podhled desky 2xDFH2 12,5 bez izolace dvouvrstvá spodní kce profil CD+UD REI 120</t>
  </si>
  <si>
    <t>1581092743</t>
  </si>
  <si>
    <t>Podhled ze sádrokartonových desek dvouvrstvá zavěšená spodní konstrukce z ocelových profilů CD, UD dvojitě opláštěná deskami impregnovanými protipožárními DFH2, tl. 2 x 12,5 mm, bez izolace, REI do 120</t>
  </si>
  <si>
    <t>"104 Sprcha + WC" 17,25</t>
  </si>
  <si>
    <t>"105 Technická místnost" 6,66</t>
  </si>
  <si>
    <t>124</t>
  </si>
  <si>
    <t>763131751</t>
  </si>
  <si>
    <t>Montáž parotěsné zábrany do SDK podhledu</t>
  </si>
  <si>
    <t>-1720687157</t>
  </si>
  <si>
    <t>Podhled ze sádrokartonových desek ostatní práce a konstrukce na podhledech ze sádrokartonových desek montáž parotěsné zábrany</t>
  </si>
  <si>
    <t>SDK_DF+SDK_DFH+SDK_2DF+SDK_2DFH</t>
  </si>
  <si>
    <t>125</t>
  </si>
  <si>
    <t>28329012</t>
  </si>
  <si>
    <t>fólie PE vyztužená pro parotěsnou vrstvu (reakce na oheň - třída F) 140g/m2</t>
  </si>
  <si>
    <t>-990939878</t>
  </si>
  <si>
    <t>175,44*1,15 'Přepočtené koeficientem množství</t>
  </si>
  <si>
    <t>126</t>
  </si>
  <si>
    <t>763131752</t>
  </si>
  <si>
    <t>Montáž jedné vrstvy tepelné izolace do SDK podhledu</t>
  </si>
  <si>
    <t>-511730361</t>
  </si>
  <si>
    <t>Podhled ze sádrokartonových desek ostatní práce a konstrukce na podhledech ze sádrokartonových desek montáž jedné vrstvy tepelné izolace</t>
  </si>
  <si>
    <t>127</t>
  </si>
  <si>
    <t>63152099</t>
  </si>
  <si>
    <t>pás tepelně izolační univerzální λ=0,032-0,033 tl 100mm</t>
  </si>
  <si>
    <t>-1055174910</t>
  </si>
  <si>
    <t>87,44*1,02 'Přepočtené koeficientem množství</t>
  </si>
  <si>
    <t>128</t>
  </si>
  <si>
    <t>R76302</t>
  </si>
  <si>
    <t>SDK obklad kcí tvaru 2xDF 12,5</t>
  </si>
  <si>
    <t>488619452</t>
  </si>
  <si>
    <t>Obklad konstrukcí sádrokartonovými deskami včetně ochranných úhelníků, opláštěný deskou protipožární DF, tl. 2 x 12,5 mm</t>
  </si>
  <si>
    <t>"svislé konstrukce" 23</t>
  </si>
  <si>
    <t>"vodorovné konstrukce" 10</t>
  </si>
  <si>
    <t>129</t>
  </si>
  <si>
    <t>998763402</t>
  </si>
  <si>
    <t>Přesun hmot procentní pro konstrukce montované z desek v objektech v přes 6 do 12 m</t>
  </si>
  <si>
    <t>-621629647</t>
  </si>
  <si>
    <t>Přesun hmot pro konstrukce montované z desek sádrokartonových, sádrovláknitých, cementovláknitých nebo cementových stanovený procentní sazbou (%) z ceny vodorovná dopravní vzdálenost do 50 m základní v objektech výšky přes 6 do 12 m</t>
  </si>
  <si>
    <t>764</t>
  </si>
  <si>
    <t>Konstrukce klempířské</t>
  </si>
  <si>
    <t>130</t>
  </si>
  <si>
    <t>764226403</t>
  </si>
  <si>
    <t>Oplechování parapetů rovných mechanicky kotvené z Al plechu rš 250 mm</t>
  </si>
  <si>
    <t>-161115707</t>
  </si>
  <si>
    <t>Oplechování parapetů z hliníkového plechu rovných mechanicky kotvené, bez rohů rš 250 mm</t>
  </si>
  <si>
    <t>8*1,5</t>
  </si>
  <si>
    <t>131</t>
  </si>
  <si>
    <t>764521404</t>
  </si>
  <si>
    <t>Žlab podokapní půlkruhový z Al plechu rš 330 mm</t>
  </si>
  <si>
    <t>51987665</t>
  </si>
  <si>
    <t>Žlab podokapní z hliníkového plechu včetně háků a čel půlkruhový rš 330 mm</t>
  </si>
  <si>
    <t>60,6</t>
  </si>
  <si>
    <t>132</t>
  </si>
  <si>
    <t>764521444</t>
  </si>
  <si>
    <t>Kotlík oválný (trychtýřový) pro podokapní žlaby z Al plechu 330/100 mm</t>
  </si>
  <si>
    <t>-1218525249</t>
  </si>
  <si>
    <t>Žlab podokapní z hliníkového plechu kotlík oválný (trychtýřový), rš žlabu/průměr svodu 330/100 mm</t>
  </si>
  <si>
    <t>133</t>
  </si>
  <si>
    <t>764528422</t>
  </si>
  <si>
    <t>Svody kruhové včetně objímek, kolen, odskoků z Al plechu průměru 100 mm</t>
  </si>
  <si>
    <t>-470365258</t>
  </si>
  <si>
    <t>Svod z hliníkového plechu včetně objímek, kolen a odskoků kruhový, průměru 100 mm</t>
  </si>
  <si>
    <t>2*6</t>
  </si>
  <si>
    <t>134</t>
  </si>
  <si>
    <t>998764212</t>
  </si>
  <si>
    <t>Přesun hmot procentní pro konstrukce klempířské s omezením mechanizace v objektech v přes 6 do 12 m</t>
  </si>
  <si>
    <t>-51166989</t>
  </si>
  <si>
    <t>Přesun hmot pro konstrukce klempířské stanovený procentní sazbou (%) z ceny vodorovná dopravní vzdálenost do 50 m základní v objektech výšky přes 6 do 12 m</t>
  </si>
  <si>
    <t>766</t>
  </si>
  <si>
    <t>Konstrukce truhlářské</t>
  </si>
  <si>
    <t>135</t>
  </si>
  <si>
    <t>766694116</t>
  </si>
  <si>
    <t>Montáž parapetních desek dřevěných nebo plastových š do 300 mm</t>
  </si>
  <si>
    <t>-1025293774</t>
  </si>
  <si>
    <t>Montáž ostatních truhlářských konstrukcí parapetních desek dřevěných nebo plastových šířky do 300 mm</t>
  </si>
  <si>
    <t>136</t>
  </si>
  <si>
    <t>60794102</t>
  </si>
  <si>
    <t>parapet dřevotřískový vnitřní povrch laminátový š 250mm</t>
  </si>
  <si>
    <t>1170176308</t>
  </si>
  <si>
    <t>12*1,05 'Přepočtené koeficientem množství</t>
  </si>
  <si>
    <t>137</t>
  </si>
  <si>
    <t>R766De01</t>
  </si>
  <si>
    <t>M+D exteriérových dveří vstupních vč. zárubně a příslušenství - specifikace dle PD</t>
  </si>
  <si>
    <t>-300538110</t>
  </si>
  <si>
    <t>"vstup hala" 1</t>
  </si>
  <si>
    <t>138</t>
  </si>
  <si>
    <t>R766De02</t>
  </si>
  <si>
    <t>2120572278</t>
  </si>
  <si>
    <t>"vstup do šatny" 1+1</t>
  </si>
  <si>
    <t>139</t>
  </si>
  <si>
    <t>R766Di1</t>
  </si>
  <si>
    <t>M+D interiérových dveří 1970x800 vč. zárubně a příslušenství</t>
  </si>
  <si>
    <t>-531698604</t>
  </si>
  <si>
    <t>"Di1" 1+5</t>
  </si>
  <si>
    <t>140</t>
  </si>
  <si>
    <t>R766Di2</t>
  </si>
  <si>
    <t>M+D interiérových dveří 1970x900 vč. zárubně a příslušenství</t>
  </si>
  <si>
    <t>-1693450251</t>
  </si>
  <si>
    <t>M+D interiérových dveří Di2 vč. zárubně a příslušenství</t>
  </si>
  <si>
    <t>"Di2" 1</t>
  </si>
  <si>
    <t>141</t>
  </si>
  <si>
    <t>R766Di3</t>
  </si>
  <si>
    <t>M+D interiérových dveří 1970x700 vč. zárubně a příslušenství</t>
  </si>
  <si>
    <t>108774215</t>
  </si>
  <si>
    <t>"Di3" 3+5</t>
  </si>
  <si>
    <t>142</t>
  </si>
  <si>
    <t>R766Di4</t>
  </si>
  <si>
    <t>M+D interiérových dveří požárních 1970x800 vč. zárubně a příslušenství</t>
  </si>
  <si>
    <t>36786901</t>
  </si>
  <si>
    <t>"Di4" 1</t>
  </si>
  <si>
    <t>143</t>
  </si>
  <si>
    <t>998766202</t>
  </si>
  <si>
    <t>Přesun hmot procentní pro kce truhlářské v objektech v přes 6 do 12 m</t>
  </si>
  <si>
    <t>-1266805816</t>
  </si>
  <si>
    <t>Přesun hmot pro konstrukce truhlářské stanovený procentní sazbou (%) z ceny vodorovná dopravní vzdálenost do 50 m základní v objektech výšky přes 6 do 12 m</t>
  </si>
  <si>
    <t>767</t>
  </si>
  <si>
    <t>Konstrukce zámečnické</t>
  </si>
  <si>
    <t>144</t>
  </si>
  <si>
    <t>767661501</t>
  </si>
  <si>
    <t>Montáž textilního roletového požárního uzávěru umístěného ve stěně plochy přes 6 do 9 m2</t>
  </si>
  <si>
    <t>-1290578486</t>
  </si>
  <si>
    <t>Montáž požárního uzávěru textilního roletového umístěného na otvor nebo do otvoru ve stěnách přes 6 do 9 m2</t>
  </si>
  <si>
    <t>1+2</t>
  </si>
  <si>
    <t>R5908101</t>
  </si>
  <si>
    <t>uzávěr požární textilní roletový dle PBŘ - 3000x3000mm</t>
  </si>
  <si>
    <t>-1853190536</t>
  </si>
  <si>
    <t>146</t>
  </si>
  <si>
    <t>R5908102</t>
  </si>
  <si>
    <t>uzávěr požární textilní roletový dle PBŘ - 3000x2500mm</t>
  </si>
  <si>
    <t>-941051230</t>
  </si>
  <si>
    <t>147</t>
  </si>
  <si>
    <t>R76701</t>
  </si>
  <si>
    <t>M+D ocelové konstrukce haly vč. povrchové úpravy</t>
  </si>
  <si>
    <t>kg</t>
  </si>
  <si>
    <t>-905958685</t>
  </si>
  <si>
    <t>"HEA160" 35*30,4</t>
  </si>
  <si>
    <t>"HEA200 " 17*42,3</t>
  </si>
  <si>
    <t>"HEB180" 172*51,2</t>
  </si>
  <si>
    <t>"CHS76.1X3.2 " 72*5,6</t>
  </si>
  <si>
    <t>"IPE240" 211*30,7</t>
  </si>
  <si>
    <t>"IPE200"66*22,4</t>
  </si>
  <si>
    <t>"IPE300"91*42,2</t>
  </si>
  <si>
    <t>"UPE140" 8,9*14,5</t>
  </si>
  <si>
    <t>Stropní kce</t>
  </si>
  <si>
    <t>"IPE160" 95*15,8</t>
  </si>
  <si>
    <t>"IPE180" 4,5*18,8</t>
  </si>
  <si>
    <t>"IPE200" 26,5*22,4</t>
  </si>
  <si>
    <t>SPOJOVACÍ A POMOCNÝ MATERIÁL - 15%</t>
  </si>
  <si>
    <t>25097,25*1,15 'Přepočtené koeficientem množství</t>
  </si>
  <si>
    <t>148</t>
  </si>
  <si>
    <t>R767CHL1</t>
  </si>
  <si>
    <t>M+D Chladírenských posuvných vrat 3000x2500</t>
  </si>
  <si>
    <t>1183196999</t>
  </si>
  <si>
    <t>149</t>
  </si>
  <si>
    <t>R767CHL2</t>
  </si>
  <si>
    <t>M+D Chladírenských posuvných vrat 2800x1800</t>
  </si>
  <si>
    <t>924175044</t>
  </si>
  <si>
    <t>150</t>
  </si>
  <si>
    <t>R767CHL3</t>
  </si>
  <si>
    <t>M+D Chladírenských posuvných vrat 3000x3000</t>
  </si>
  <si>
    <t>278864843</t>
  </si>
  <si>
    <t>151</t>
  </si>
  <si>
    <t>R767MRA1</t>
  </si>
  <si>
    <t>M+D Mrazírenských dveří posuvných 2800x1800</t>
  </si>
  <si>
    <t>-257948048</t>
  </si>
  <si>
    <t>152</t>
  </si>
  <si>
    <t>R767OS07</t>
  </si>
  <si>
    <t>M+D zádržného systému proti pásu osob ze střechy</t>
  </si>
  <si>
    <t>set</t>
  </si>
  <si>
    <t>1492125648</t>
  </si>
  <si>
    <t>153</t>
  </si>
  <si>
    <t>R767SO02</t>
  </si>
  <si>
    <t>M+D garážových vrat SO02 vč. doplňků</t>
  </si>
  <si>
    <t>-2036287660</t>
  </si>
  <si>
    <t>"SO02" 1</t>
  </si>
  <si>
    <t>154</t>
  </si>
  <si>
    <t>R767SO03</t>
  </si>
  <si>
    <t>M+D garážových vrat SO03 vč. doplňků</t>
  </si>
  <si>
    <t>2015631539</t>
  </si>
  <si>
    <t>"SO03" 2</t>
  </si>
  <si>
    <t>155</t>
  </si>
  <si>
    <t>R767O02</t>
  </si>
  <si>
    <t>M+D okna O02 vč. příslušenství - spec v PD</t>
  </si>
  <si>
    <t>1011820189</t>
  </si>
  <si>
    <t>156</t>
  </si>
  <si>
    <t>R767Z02</t>
  </si>
  <si>
    <t>M+D ocelového schodiště vč. zábradlí</t>
  </si>
  <si>
    <t>74609490</t>
  </si>
  <si>
    <t>M+D ocelového zinkovaného žebříku Z01 vč. povrchové úpravy a kotvení (tepelní izolační)</t>
  </si>
  <si>
    <t>157</t>
  </si>
  <si>
    <t>998767202</t>
  </si>
  <si>
    <t>Přesun hmot procentní pro zámečnické konstrukce v objektech v přes 6 do 12 m</t>
  </si>
  <si>
    <t>-1273924596</t>
  </si>
  <si>
    <t>Přesun hmot pro zámečnické konstrukce stanovený procentní sazbou (%) z ceny vodorovná dopravní vzdálenost do 50 m základní v objektech výšky přes 6 do 12 m</t>
  </si>
  <si>
    <t>771</t>
  </si>
  <si>
    <t>Podlahy z dlaždic</t>
  </si>
  <si>
    <t>158</t>
  </si>
  <si>
    <t>771111011</t>
  </si>
  <si>
    <t>Vysátí podkladu podlah před pokládkou dlažby</t>
  </si>
  <si>
    <t>1413473172</t>
  </si>
  <si>
    <t>Příprava podkladu před provedením dlažby vysátí podlah</t>
  </si>
  <si>
    <t>159</t>
  </si>
  <si>
    <t>771121011</t>
  </si>
  <si>
    <t>Nátěr penetrační na podlahu</t>
  </si>
  <si>
    <t>1818224333</t>
  </si>
  <si>
    <t>Příprava podkladu před provedením dlažby nátěr penetrační na podlahu</t>
  </si>
  <si>
    <t>160</t>
  </si>
  <si>
    <t>771474112</t>
  </si>
  <si>
    <t>Montáž soklů z dlaždic keramických rovných lepených cementovým flexibilním lepidlem v přes 65 do 90 mm</t>
  </si>
  <si>
    <t>836665305</t>
  </si>
  <si>
    <t>Montáž soklů z dlaždic keramických lepených cementovým flexibilním lepidlem rovných, výšky přes 65 do 90 mm</t>
  </si>
  <si>
    <t>"003 Denní místnost" 27,9-0,9*2</t>
  </si>
  <si>
    <t>"004 Šatna" 2*5,79+2*3,9-0,8-0,9</t>
  </si>
  <si>
    <t>"101 Chodba se schody"8,05-0,8-0,9-1</t>
  </si>
  <si>
    <t>"102 Denní místnost" 29-0,9*2</t>
  </si>
  <si>
    <t>"103 Šatna" 2*5,62+2*3,9-0,8-0,9+0,5+0,5</t>
  </si>
  <si>
    <t>"105 Technická místnost" 12,6</t>
  </si>
  <si>
    <t>161</t>
  </si>
  <si>
    <t>59761175</t>
  </si>
  <si>
    <t>sokl keramický mrazuvzdorný povrch hladký/matný tl do 10mm výšky přes 90 do 120mm</t>
  </si>
  <si>
    <t>-34029129</t>
  </si>
  <si>
    <t>107,27*1,1 'Přepočtené koeficientem množství</t>
  </si>
  <si>
    <t>162</t>
  </si>
  <si>
    <t>771574413</t>
  </si>
  <si>
    <t>Montáž podlah keramických hladkých lepených cementovým flexibilním lepidlem přes 2 do 4 ks/m2</t>
  </si>
  <si>
    <t>-593053466</t>
  </si>
  <si>
    <t>Montáž podlah z dlaždic keramických lepených cementovým flexibilním lepidlem hladkých, tloušťky do 10 mm přes 2 do 4 ks/m2</t>
  </si>
  <si>
    <t>výměry dle skladeb podlah</t>
  </si>
  <si>
    <t>"003 Denní místnost" 29,52</t>
  </si>
  <si>
    <t>"004 Šatna" 22,43</t>
  </si>
  <si>
    <t>"005 Úklid + Tech. M" 6,31</t>
  </si>
  <si>
    <t>"006 Sprcha + WC" 13,3</t>
  </si>
  <si>
    <t>"101 Chodba se schody" 8,33-2,7</t>
  </si>
  <si>
    <t>163</t>
  </si>
  <si>
    <t>59761152</t>
  </si>
  <si>
    <t>dlažba keramická slinutá mrazuvzdorná R10/A povrch hladký/matný tl do 10mm přes 2 do 4ks/m2</t>
  </si>
  <si>
    <t>1978030970</t>
  </si>
  <si>
    <t>156,3*1,1 'Přepočtené koeficientem množství</t>
  </si>
  <si>
    <t>164</t>
  </si>
  <si>
    <t>771591112</t>
  </si>
  <si>
    <t>Izolace pod dlažbu nátěrem nebo stěrkou ve dvou vrstvách</t>
  </si>
  <si>
    <t>-763998998</t>
  </si>
  <si>
    <t>Izolace podlahy pod dlažbu nátěrem nebo stěrkou ve dvou vrstvách</t>
  </si>
  <si>
    <t>165</t>
  </si>
  <si>
    <t>771591115</t>
  </si>
  <si>
    <t>Podlahy spárování silikonem</t>
  </si>
  <si>
    <t>358644776</t>
  </si>
  <si>
    <t>Podlahy - dokončovací práce spárování silikonem</t>
  </si>
  <si>
    <t>přechod dlažba x obklad</t>
  </si>
  <si>
    <t>"005 Úklid + Tech. M" 12</t>
  </si>
  <si>
    <t>"006 Sprcha + WC" 26,8</t>
  </si>
  <si>
    <t>"104 Sprcha + WC" 25,5</t>
  </si>
  <si>
    <t>166</t>
  </si>
  <si>
    <t>771591121</t>
  </si>
  <si>
    <t>Podlahy separační provazec do pružných spar průměru 4 mm</t>
  </si>
  <si>
    <t>-258354594</t>
  </si>
  <si>
    <t>Podlahy - dokončovací práce separační provazec do pružných spar, průměru 4 mm</t>
  </si>
  <si>
    <t>167</t>
  </si>
  <si>
    <t>771592011</t>
  </si>
  <si>
    <t>Čištění vnitřních ploch podlah nebo schodišť po položení dlažby chemickými prostředky</t>
  </si>
  <si>
    <t>-230454164</t>
  </si>
  <si>
    <t>Čištění vnitřních ploch po položení dlažby podlah nebo schodišť chemickými prostředky</t>
  </si>
  <si>
    <t>Dlažba+59,6*0,3+59,6*0,17</t>
  </si>
  <si>
    <t>168</t>
  </si>
  <si>
    <t>R77101</t>
  </si>
  <si>
    <t>M+D přechodových profilů</t>
  </si>
  <si>
    <t>-1222862207</t>
  </si>
  <si>
    <t>"1NP" 1</t>
  </si>
  <si>
    <t>169</t>
  </si>
  <si>
    <t>R77102</t>
  </si>
  <si>
    <t>Dilatace dlažby - dlažba dilatována dle doporučení výrobce, nevjíce však po 3m s poměrem stran max 1:1,5</t>
  </si>
  <si>
    <t>1098426930</t>
  </si>
  <si>
    <t>170</t>
  </si>
  <si>
    <t>R77103</t>
  </si>
  <si>
    <t>Příplatek za hydrofobní spárovací hmotu s biocidní složkou</t>
  </si>
  <si>
    <t>57727912</t>
  </si>
  <si>
    <t>171</t>
  </si>
  <si>
    <t>998771202</t>
  </si>
  <si>
    <t>Přesun hmot procentní pro podlahy z dlaždic v objektech v přes 6 do 12 m</t>
  </si>
  <si>
    <t>898583939</t>
  </si>
  <si>
    <t>Přesun hmot pro podlahy z dlaždic stanovený procentní sazbou (%) z ceny vodorovná dopravní vzdálenost do 50 m základní v objektech výšky přes 6 do 12 m</t>
  </si>
  <si>
    <t>777</t>
  </si>
  <si>
    <t>Podlahy lité</t>
  </si>
  <si>
    <t>172</t>
  </si>
  <si>
    <t>R77701</t>
  </si>
  <si>
    <t>M+D epoxidové stěrky vč. penetrace a vytažení soklu na stěnu (výška 200mm)</t>
  </si>
  <si>
    <t>543443205</t>
  </si>
  <si>
    <t>M+D epoxidového nátěru (3xvrstva) vč. penetrace</t>
  </si>
  <si>
    <t>"001 Chodba" 26,77</t>
  </si>
  <si>
    <t>"002 Chodba se schody" 20,94</t>
  </si>
  <si>
    <t>"007 chladírna box_6" 72,08</t>
  </si>
  <si>
    <t>"008 mraznička" 24,59</t>
  </si>
  <si>
    <t>"009 mraznička" 24,84</t>
  </si>
  <si>
    <t>"010 manipulace" 35,65</t>
  </si>
  <si>
    <t>"011 chladnička" 25,31</t>
  </si>
  <si>
    <t>"012 chladnička" 25,64</t>
  </si>
  <si>
    <t>"013 chladírna box_7" 77,48</t>
  </si>
  <si>
    <t>"014 chladírna box_8" 199,32</t>
  </si>
  <si>
    <t>"015 příruční sklad" 24,81</t>
  </si>
  <si>
    <t>Epoxid</t>
  </si>
  <si>
    <t>781</t>
  </si>
  <si>
    <t>Dokončovací práce - obklady</t>
  </si>
  <si>
    <t>173</t>
  </si>
  <si>
    <t>781121011</t>
  </si>
  <si>
    <t>Nátěr penetrační na stěnu</t>
  </si>
  <si>
    <t>508611715</t>
  </si>
  <si>
    <t>Příprava podkladu před provedením obkladu nátěr penetrační na stěnu</t>
  </si>
  <si>
    <t>174</t>
  </si>
  <si>
    <t>781131112</t>
  </si>
  <si>
    <t>Izolace pod obklad nátěrem nebo stěrkou ve dvou vrstvách</t>
  </si>
  <si>
    <t>568678612</t>
  </si>
  <si>
    <t>Izolace stěny pod obklad izolace nátěrem nebo stěrkou ve dvou vrstvách</t>
  </si>
  <si>
    <t>"006 Sprcha + WC" 2,1*26,8-4*0,8*2,02</t>
  </si>
  <si>
    <t>"104 Sprcha + WC" 2,1*25,5-0,8*2,02*4</t>
  </si>
  <si>
    <t>175</t>
  </si>
  <si>
    <t>781472214</t>
  </si>
  <si>
    <t>Montáž obkladů keramických hladkých lepených cementovým flexibilním lepidlem přes 4 do 6 ks/m2</t>
  </si>
  <si>
    <t>1001336442</t>
  </si>
  <si>
    <t>Montáž keramických obkladů stěn lepených cementovým flexibilním lepidlem hladkých přes 4 do 6 ks/m2</t>
  </si>
  <si>
    <t>Kuch_linky a umyvadla v denních místnostech</t>
  </si>
  <si>
    <t>"003 Denní místnost" 0,6*3,25+2</t>
  </si>
  <si>
    <t>"102 Denní místnost" 0,6*3,4+2</t>
  </si>
  <si>
    <t>176</t>
  </si>
  <si>
    <t>59761717</t>
  </si>
  <si>
    <t>obklad keramický nemrazuvzdorný povrch hladký/matný tl do 10mm přes 4 do 6ks/m2</t>
  </si>
  <si>
    <t>116269368</t>
  </si>
  <si>
    <t>128,274*1,1 'Přepočtené koeficientem množství</t>
  </si>
  <si>
    <t>177</t>
  </si>
  <si>
    <t>R78102</t>
  </si>
  <si>
    <t>-1409234088</t>
  </si>
  <si>
    <t>178</t>
  </si>
  <si>
    <t>781495211</t>
  </si>
  <si>
    <t>Čištění vnitřních ploch stěn po provedení obkladu chemickými prostředky</t>
  </si>
  <si>
    <t>1295023792</t>
  </si>
  <si>
    <t>Čištění vnitřních ploch po provedení obkladu stěn chemickými prostředky</t>
  </si>
  <si>
    <t>179</t>
  </si>
  <si>
    <t>R78101</t>
  </si>
  <si>
    <t>M+D lišť a doplňků pro obklady keramické</t>
  </si>
  <si>
    <t>-1898045249</t>
  </si>
  <si>
    <t>180</t>
  </si>
  <si>
    <t>998781202</t>
  </si>
  <si>
    <t>Přesun hmot procentní pro obklady keramické v objektech v přes 6 do 12 m</t>
  </si>
  <si>
    <t>1740110837</t>
  </si>
  <si>
    <t>Přesun hmot pro obklady keramické stanovený procentní sazbou (%) z ceny vodorovná dopravní vzdálenost do 50 m základní v objektech výšky přes 6 do 12 m</t>
  </si>
  <si>
    <t>784</t>
  </si>
  <si>
    <t>Dokončovací práce - malby a tapety</t>
  </si>
  <si>
    <t>181</t>
  </si>
  <si>
    <t>784111001</t>
  </si>
  <si>
    <t>Oprášení (ometení ) podkladu v místnostech v do 3,80 m</t>
  </si>
  <si>
    <t>1631269423</t>
  </si>
  <si>
    <t>Oprášení (ometení) podkladu v místnostech výšky do 3,80 m</t>
  </si>
  <si>
    <t>182</t>
  </si>
  <si>
    <t>784171101</t>
  </si>
  <si>
    <t>Zakrytí vnitřních podlah včetně pozdějšího odkrytí</t>
  </si>
  <si>
    <t>316719225</t>
  </si>
  <si>
    <t>Zakrytí nemalovaných ploch (materiál ve specifikaci) včetně pozdějšího odkrytí podlah</t>
  </si>
  <si>
    <t>Strop:</t>
  </si>
  <si>
    <t>SDK_DF+SDK_2DF+SDK_DFH+SDK_2DFH+24,81</t>
  </si>
  <si>
    <t>183</t>
  </si>
  <si>
    <t>28323157</t>
  </si>
  <si>
    <t>fólie pro malířské potřeby zakrývací tl 14µ 4x5m</t>
  </si>
  <si>
    <t>-2126486225</t>
  </si>
  <si>
    <t>200,25*1,1 'Přepočtené koeficientem množství</t>
  </si>
  <si>
    <t>184</t>
  </si>
  <si>
    <t>784181121</t>
  </si>
  <si>
    <t>Hloubková jednonásobná bezbarvá penetrace podkladu v místnostech v do 3,80 m</t>
  </si>
  <si>
    <t>715496849</t>
  </si>
  <si>
    <t>Penetrace podkladu jednonásobná hloubková akrylátová bezbarvá v místnostech výšky do 3,80 m</t>
  </si>
  <si>
    <t>185</t>
  </si>
  <si>
    <t>784221101</t>
  </si>
  <si>
    <t>Dvojnásobné bílé malby ze směsí za sucha dobře otěruvzdorných v místnostech do 3,80 m</t>
  </si>
  <si>
    <t>2143746832</t>
  </si>
  <si>
    <t>Malby z malířských směsí otěruvzdorných za sucha dvojnásobné, bílé za sucha otěruvzdorné dobře v místnostech výšky do 3,80 m</t>
  </si>
  <si>
    <t>SDK_DF+SDK_2DF+SDK_DFH+SDK_2DFH</t>
  </si>
  <si>
    <t>Stěny:</t>
  </si>
  <si>
    <t>SDK_pricka*2+SDK_obklad+Štuk+Štuk_dvou</t>
  </si>
  <si>
    <t>HZS</t>
  </si>
  <si>
    <t>Hodinové zúčtovací sazby</t>
  </si>
  <si>
    <t>186</t>
  </si>
  <si>
    <t>HZS1301</t>
  </si>
  <si>
    <t>Hodinová zúčtovací sazba zedník</t>
  </si>
  <si>
    <t>hod</t>
  </si>
  <si>
    <t>512</t>
  </si>
  <si>
    <t>-1416024744</t>
  </si>
  <si>
    <t>Hodinové zúčtovací sazby profesí HSV provádění konstrukcí zedník</t>
  </si>
  <si>
    <t>prostupy, sekání, rýhy apod. pro TZB</t>
  </si>
  <si>
    <t xml:space="preserve"> práce pro napojení nových konstrukcí na stávající (kapsy, sekání, prostupy, opravy omítek apod.)</t>
  </si>
  <si>
    <t>TZB - Technologické zařízení budov</t>
  </si>
  <si>
    <t>OST - Ostatní</t>
  </si>
  <si>
    <t>OST</t>
  </si>
  <si>
    <t>Ostatní</t>
  </si>
  <si>
    <t>El</t>
  </si>
  <si>
    <t>Elektroinstalace</t>
  </si>
  <si>
    <t>344548958</t>
  </si>
  <si>
    <t>Chl</t>
  </si>
  <si>
    <t>Chlazení</t>
  </si>
  <si>
    <t>189749016</t>
  </si>
  <si>
    <t>Vyt</t>
  </si>
  <si>
    <t>Vytápění</t>
  </si>
  <si>
    <t>-1515966578</t>
  </si>
  <si>
    <t>VZT</t>
  </si>
  <si>
    <t>Vzduchotechnika</t>
  </si>
  <si>
    <t>-1956636183</t>
  </si>
  <si>
    <t>ZTI</t>
  </si>
  <si>
    <t>Zdravotechnika</t>
  </si>
  <si>
    <t>-476370499</t>
  </si>
  <si>
    <t>TI - Technická infrastruktura</t>
  </si>
  <si>
    <t>TI01</t>
  </si>
  <si>
    <t>Dešťová kanalizace</t>
  </si>
  <si>
    <t>-94569608</t>
  </si>
  <si>
    <t>TI02</t>
  </si>
  <si>
    <t>Splašková kanalizace - gravitační</t>
  </si>
  <si>
    <t>-1826387604</t>
  </si>
  <si>
    <t>TI03</t>
  </si>
  <si>
    <t>Splašková kanalizace - Tlaková</t>
  </si>
  <si>
    <t>-282665411</t>
  </si>
  <si>
    <t>TI04</t>
  </si>
  <si>
    <t>Podzemní vedení elektro NN</t>
  </si>
  <si>
    <t>1237938889</t>
  </si>
  <si>
    <t>VRN - Vedlejší rozpočtové náklady</t>
  </si>
  <si>
    <t xml:space="preserve">    VRN1 - Průzkumné, geodetické a projektové práce</t>
  </si>
  <si>
    <t xml:space="preserve">    VRN2 - Příprava staveniště</t>
  </si>
  <si>
    <t xml:space="preserve">    VRN3 - Zařízení staveniště</t>
  </si>
  <si>
    <t xml:space="preserve">    VRN4 - Inženýrská činnost</t>
  </si>
  <si>
    <t>VRN1</t>
  </si>
  <si>
    <t>Průzkumné, geodetické a projektové práce</t>
  </si>
  <si>
    <t>012002000</t>
  </si>
  <si>
    <t>Geodetické práce</t>
  </si>
  <si>
    <t>1024</t>
  </si>
  <si>
    <t>-311702699</t>
  </si>
  <si>
    <t>Poznámka k položce:_x000D_
Vytýčení sítí, geometrický plán</t>
  </si>
  <si>
    <t>013244000</t>
  </si>
  <si>
    <t>Dokumentace pro provádění stavby</t>
  </si>
  <si>
    <t>-1889863020</t>
  </si>
  <si>
    <t>013002000a</t>
  </si>
  <si>
    <t>Projektové práce- dílenská a výrobní dokumentace</t>
  </si>
  <si>
    <t>-729121690</t>
  </si>
  <si>
    <t>013254000</t>
  </si>
  <si>
    <t>Dokumentace skutečného provedení stavby</t>
  </si>
  <si>
    <t>714779172</t>
  </si>
  <si>
    <t>VRN2</t>
  </si>
  <si>
    <t>Příprava staveniště</t>
  </si>
  <si>
    <t>020001000</t>
  </si>
  <si>
    <t>-1550630990</t>
  </si>
  <si>
    <t>VRN3</t>
  </si>
  <si>
    <t>Zařízení staveniště</t>
  </si>
  <si>
    <t>030001000</t>
  </si>
  <si>
    <t>-1860112461</t>
  </si>
  <si>
    <t>VRN4</t>
  </si>
  <si>
    <t>Inženýrská činnost</t>
  </si>
  <si>
    <t>043002000</t>
  </si>
  <si>
    <t>Zkoušky a ostatní měření</t>
  </si>
  <si>
    <t>1270088556</t>
  </si>
  <si>
    <t>SEZNAM FIGUR</t>
  </si>
  <si>
    <t>Výměra</t>
  </si>
  <si>
    <t>SO03/ D.1.1</t>
  </si>
  <si>
    <t>Použití figury:</t>
  </si>
  <si>
    <t>EPS_30</t>
  </si>
  <si>
    <t>EPS_40</t>
  </si>
  <si>
    <t>Kera_obklad</t>
  </si>
  <si>
    <t>ST1</t>
  </si>
  <si>
    <t>ST2</t>
  </si>
  <si>
    <t>ST3</t>
  </si>
  <si>
    <t>ST4</t>
  </si>
  <si>
    <t>We4a</t>
  </si>
  <si>
    <t>We4b</t>
  </si>
  <si>
    <t>We6</t>
  </si>
  <si>
    <t>WI1a</t>
  </si>
  <si>
    <t>WI1b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</si>
</sst>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4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b/>
      <sz val="10"/>
      <color rgb="FF00336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7"/>
      <name val="Arial CE"/>
    </font>
    <font>
      <sz val="8"/>
      <color rgb="FF000000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43" fillId="0" borderId="0" applyNumberFormat="0" applyFill="0" applyBorder="0" applyAlignment="0" applyProtection="0"/>
  </cellStyleXfs>
  <cellXfs count="256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5" borderId="7" xfId="0" applyFill="1" applyBorder="1" applyAlignment="1">
      <alignment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Alignment="1">
      <alignment vertical="center"/>
    </xf>
    <xf numFmtId="166" fontId="21" fillId="0" borderId="0" xfId="0" applyNumberFormat="1" applyFont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Alignment="1">
      <alignment vertical="center"/>
    </xf>
    <xf numFmtId="166" fontId="30" fillId="0" borderId="0" xfId="0" applyNumberFormat="1" applyFont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4" fontId="1" fillId="0" borderId="14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166" fontId="1" fillId="0" borderId="0" xfId="0" applyNumberFormat="1" applyFont="1" applyAlignment="1">
      <alignment vertical="center"/>
    </xf>
    <xf numFmtId="4" fontId="1" fillId="0" borderId="15" xfId="0" applyNumberFormat="1" applyFont="1" applyBorder="1" applyAlignment="1">
      <alignment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2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3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4" fontId="25" fillId="0" borderId="0" xfId="0" applyNumberFormat="1" applyFont="1"/>
    <xf numFmtId="166" fontId="34" fillId="0" borderId="12" xfId="0" applyNumberFormat="1" applyFont="1" applyBorder="1"/>
    <xf numFmtId="166" fontId="34" fillId="0" borderId="13" xfId="0" applyNumberFormat="1" applyFont="1" applyBorder="1"/>
    <xf numFmtId="4" fontId="35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Alignment="1">
      <alignment horizontal="center" vertical="center"/>
    </xf>
    <xf numFmtId="166" fontId="24" fillId="0" borderId="0" xfId="0" applyNumberFormat="1" applyFont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0" fontId="9" fillId="0" borderId="3" xfId="0" applyFont="1" applyBorder="1" applyAlignment="1">
      <alignment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38" fillId="0" borderId="0" xfId="0" applyFont="1" applyAlignment="1">
      <alignment horizontal="left" vertical="center"/>
    </xf>
    <xf numFmtId="0" fontId="38" fillId="0" borderId="0" xfId="0" applyFont="1" applyAlignment="1">
      <alignment horizontal="left" vertical="center" wrapText="1"/>
    </xf>
    <xf numFmtId="0" fontId="39" fillId="0" borderId="0" xfId="0" applyFont="1" applyAlignment="1">
      <alignment vertical="center" wrapText="1"/>
    </xf>
    <xf numFmtId="0" fontId="40" fillId="0" borderId="22" xfId="0" applyFont="1" applyBorder="1" applyAlignment="1" applyProtection="1">
      <alignment horizontal="center" vertical="center"/>
      <protection locked="0"/>
    </xf>
    <xf numFmtId="49" fontId="40" fillId="0" borderId="22" xfId="0" applyNumberFormat="1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left" vertical="center" wrapText="1"/>
      <protection locked="0"/>
    </xf>
    <xf numFmtId="0" fontId="40" fillId="0" borderId="22" xfId="0" applyFont="1" applyBorder="1" applyAlignment="1" applyProtection="1">
      <alignment horizontal="center" vertical="center" wrapText="1"/>
      <protection locked="0"/>
    </xf>
    <xf numFmtId="167" fontId="40" fillId="0" borderId="22" xfId="0" applyNumberFormat="1" applyFont="1" applyBorder="1" applyAlignment="1" applyProtection="1">
      <alignment vertical="center"/>
      <protection locked="0"/>
    </xf>
    <xf numFmtId="4" fontId="40" fillId="3" borderId="22" xfId="0" applyNumberFormat="1" applyFont="1" applyFill="1" applyBorder="1" applyAlignment="1" applyProtection="1">
      <alignment vertical="center"/>
      <protection locked="0"/>
    </xf>
    <xf numFmtId="4" fontId="40" fillId="0" borderId="22" xfId="0" applyNumberFormat="1" applyFont="1" applyBorder="1" applyAlignment="1" applyProtection="1">
      <alignment vertical="center"/>
      <protection locked="0"/>
    </xf>
    <xf numFmtId="0" fontId="41" fillId="0" borderId="3" xfId="0" applyFont="1" applyBorder="1" applyAlignment="1">
      <alignment vertical="center"/>
    </xf>
    <xf numFmtId="0" fontId="40" fillId="3" borderId="14" xfId="0" applyFont="1" applyFill="1" applyBorder="1" applyAlignment="1" applyProtection="1">
      <alignment horizontal="left" vertical="center"/>
      <protection locked="0"/>
    </xf>
    <xf numFmtId="0" fontId="40" fillId="0" borderId="0" xfId="0" applyFont="1" applyAlignment="1">
      <alignment horizontal="center"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2" fillId="0" borderId="16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 wrapText="1"/>
    </xf>
    <xf numFmtId="0" fontId="42" fillId="0" borderId="22" xfId="0" applyFont="1" applyBorder="1" applyAlignment="1">
      <alignment horizontal="left" vertical="center"/>
    </xf>
    <xf numFmtId="167" fontId="42" fillId="0" borderId="18" xfId="0" applyNumberFormat="1" applyFont="1" applyBorder="1" applyAlignment="1">
      <alignment vertical="center"/>
    </xf>
    <xf numFmtId="0" fontId="0" fillId="0" borderId="0" xfId="0" applyAlignment="1">
      <alignment horizontal="left" vertical="center" wrapText="1"/>
    </xf>
    <xf numFmtId="167" fontId="0" fillId="0" borderId="0" xfId="0" applyNumberFormat="1" applyAlignment="1">
      <alignment vertical="center"/>
    </xf>
    <xf numFmtId="0" fontId="3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 applyAlignment="1">
      <alignment horizontal="left" vertical="center"/>
    </xf>
    <xf numFmtId="4" fontId="29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4" fontId="29" fillId="0" borderId="0" xfId="0" applyNumberFormat="1" applyFont="1" applyAlignment="1">
      <alignment horizontal="right" vertical="center"/>
    </xf>
    <xf numFmtId="0" fontId="31" fillId="0" borderId="0" xfId="0" applyFont="1" applyAlignment="1">
      <alignment horizontal="left" vertical="center" wrapText="1"/>
    </xf>
    <xf numFmtId="4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7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2" fillId="3" borderId="0" xfId="0" applyFont="1" applyFill="1" applyAlignment="1" applyProtection="1">
      <alignment horizontal="left" vertical="center"/>
      <protection locked="0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2"/>
  <sheetViews>
    <sheetView showGridLines="0" tabSelected="1" workbookViewId="0"/>
  </sheetViews>
  <sheetFormatPr defaultRowHeight="1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 ht="11.25">
      <c r="A1" s="16" t="s">
        <v>0</v>
      </c>
      <c r="AZ1" s="16" t="s">
        <v>1</v>
      </c>
      <c r="BA1" s="16" t="s">
        <v>2</v>
      </c>
      <c r="BB1" s="16" t="s">
        <v>1</v>
      </c>
      <c r="BT1" s="16" t="s">
        <v>3</v>
      </c>
      <c r="BU1" s="16" t="s">
        <v>3</v>
      </c>
      <c r="BV1" s="16" t="s">
        <v>4</v>
      </c>
    </row>
    <row r="2" spans="1:74" ht="36.950000000000003" customHeight="1">
      <c r="AR2" s="251" t="s">
        <v>5</v>
      </c>
      <c r="AS2" s="236"/>
      <c r="AT2" s="236"/>
      <c r="AU2" s="236"/>
      <c r="AV2" s="236"/>
      <c r="AW2" s="236"/>
      <c r="AX2" s="236"/>
      <c r="AY2" s="236"/>
      <c r="AZ2" s="236"/>
      <c r="BA2" s="236"/>
      <c r="BB2" s="236"/>
      <c r="BC2" s="236"/>
      <c r="BD2" s="236"/>
      <c r="BE2" s="236"/>
      <c r="BS2" s="17" t="s">
        <v>6</v>
      </c>
      <c r="BT2" s="17" t="s">
        <v>7</v>
      </c>
    </row>
    <row r="3" spans="1:74" ht="6.95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pans="1:74" ht="24.95" customHeight="1">
      <c r="B4" s="20"/>
      <c r="D4" s="21" t="s">
        <v>9</v>
      </c>
      <c r="AR4" s="20"/>
      <c r="AS4" s="22" t="s">
        <v>10</v>
      </c>
      <c r="BE4" s="23" t="s">
        <v>11</v>
      </c>
      <c r="BS4" s="17" t="s">
        <v>12</v>
      </c>
    </row>
    <row r="5" spans="1:74" ht="12" customHeight="1">
      <c r="B5" s="20"/>
      <c r="D5" s="24" t="s">
        <v>13</v>
      </c>
      <c r="K5" s="235" t="s">
        <v>14</v>
      </c>
      <c r="L5" s="236"/>
      <c r="M5" s="236"/>
      <c r="N5" s="236"/>
      <c r="O5" s="236"/>
      <c r="P5" s="236"/>
      <c r="Q5" s="236"/>
      <c r="R5" s="236"/>
      <c r="S5" s="236"/>
      <c r="T5" s="236"/>
      <c r="U5" s="236"/>
      <c r="V5" s="236"/>
      <c r="W5" s="236"/>
      <c r="X5" s="236"/>
      <c r="Y5" s="236"/>
      <c r="Z5" s="236"/>
      <c r="AA5" s="236"/>
      <c r="AB5" s="236"/>
      <c r="AC5" s="236"/>
      <c r="AD5" s="236"/>
      <c r="AE5" s="236"/>
      <c r="AF5" s="236"/>
      <c r="AG5" s="236"/>
      <c r="AH5" s="236"/>
      <c r="AI5" s="236"/>
      <c r="AJ5" s="236"/>
      <c r="AK5" s="236"/>
      <c r="AL5" s="236"/>
      <c r="AM5" s="236"/>
      <c r="AN5" s="236"/>
      <c r="AO5" s="236"/>
      <c r="AR5" s="20"/>
      <c r="BE5" s="232" t="s">
        <v>15</v>
      </c>
      <c r="BS5" s="17" t="s">
        <v>6</v>
      </c>
    </row>
    <row r="6" spans="1:74" ht="36.950000000000003" customHeight="1">
      <c r="B6" s="20"/>
      <c r="D6" s="26" t="s">
        <v>16</v>
      </c>
      <c r="K6" s="237" t="s">
        <v>17</v>
      </c>
      <c r="L6" s="236"/>
      <c r="M6" s="236"/>
      <c r="N6" s="236"/>
      <c r="O6" s="236"/>
      <c r="P6" s="236"/>
      <c r="Q6" s="236"/>
      <c r="R6" s="236"/>
      <c r="S6" s="236"/>
      <c r="T6" s="236"/>
      <c r="U6" s="236"/>
      <c r="V6" s="236"/>
      <c r="W6" s="236"/>
      <c r="X6" s="236"/>
      <c r="Y6" s="236"/>
      <c r="Z6" s="236"/>
      <c r="AA6" s="236"/>
      <c r="AB6" s="236"/>
      <c r="AC6" s="236"/>
      <c r="AD6" s="236"/>
      <c r="AE6" s="236"/>
      <c r="AF6" s="236"/>
      <c r="AG6" s="236"/>
      <c r="AH6" s="236"/>
      <c r="AI6" s="236"/>
      <c r="AJ6" s="236"/>
      <c r="AK6" s="236"/>
      <c r="AL6" s="236"/>
      <c r="AM6" s="236"/>
      <c r="AN6" s="236"/>
      <c r="AO6" s="236"/>
      <c r="AR6" s="20"/>
      <c r="BE6" s="233"/>
      <c r="BS6" s="17" t="s">
        <v>6</v>
      </c>
    </row>
    <row r="7" spans="1:74" ht="12" customHeight="1">
      <c r="B7" s="20"/>
      <c r="D7" s="27" t="s">
        <v>18</v>
      </c>
      <c r="K7" s="25" t="s">
        <v>1</v>
      </c>
      <c r="AK7" s="27" t="s">
        <v>19</v>
      </c>
      <c r="AN7" s="25" t="s">
        <v>1</v>
      </c>
      <c r="AR7" s="20"/>
      <c r="BE7" s="233"/>
      <c r="BS7" s="17" t="s">
        <v>6</v>
      </c>
    </row>
    <row r="8" spans="1:74" ht="12" customHeight="1">
      <c r="B8" s="20"/>
      <c r="D8" s="27" t="s">
        <v>20</v>
      </c>
      <c r="K8" s="25" t="s">
        <v>21</v>
      </c>
      <c r="AK8" s="27" t="s">
        <v>22</v>
      </c>
      <c r="AN8" s="28" t="s">
        <v>23</v>
      </c>
      <c r="AR8" s="20"/>
      <c r="BE8" s="233"/>
      <c r="BS8" s="17" t="s">
        <v>6</v>
      </c>
    </row>
    <row r="9" spans="1:74" ht="14.45" customHeight="1">
      <c r="B9" s="20"/>
      <c r="AR9" s="20"/>
      <c r="BE9" s="233"/>
      <c r="BS9" s="17" t="s">
        <v>6</v>
      </c>
    </row>
    <row r="10" spans="1:74" ht="12" customHeight="1">
      <c r="B10" s="20"/>
      <c r="D10" s="27" t="s">
        <v>24</v>
      </c>
      <c r="AK10" s="27" t="s">
        <v>25</v>
      </c>
      <c r="AN10" s="25" t="s">
        <v>1</v>
      </c>
      <c r="AR10" s="20"/>
      <c r="BE10" s="233"/>
      <c r="BS10" s="17" t="s">
        <v>6</v>
      </c>
    </row>
    <row r="11" spans="1:74" ht="18.399999999999999" customHeight="1">
      <c r="B11" s="20"/>
      <c r="E11" s="25" t="s">
        <v>21</v>
      </c>
      <c r="AK11" s="27" t="s">
        <v>26</v>
      </c>
      <c r="AN11" s="25" t="s">
        <v>1</v>
      </c>
      <c r="AR11" s="20"/>
      <c r="BE11" s="233"/>
      <c r="BS11" s="17" t="s">
        <v>6</v>
      </c>
    </row>
    <row r="12" spans="1:74" ht="6.95" customHeight="1">
      <c r="B12" s="20"/>
      <c r="AR12" s="20"/>
      <c r="BE12" s="233"/>
      <c r="BS12" s="17" t="s">
        <v>6</v>
      </c>
    </row>
    <row r="13" spans="1:74" ht="12" customHeight="1">
      <c r="B13" s="20"/>
      <c r="D13" s="27" t="s">
        <v>27</v>
      </c>
      <c r="AK13" s="27" t="s">
        <v>25</v>
      </c>
      <c r="AN13" s="29" t="s">
        <v>28</v>
      </c>
      <c r="AR13" s="20"/>
      <c r="BE13" s="233"/>
      <c r="BS13" s="17" t="s">
        <v>6</v>
      </c>
    </row>
    <row r="14" spans="1:74" ht="12.75">
      <c r="B14" s="20"/>
      <c r="E14" s="238" t="s">
        <v>28</v>
      </c>
      <c r="F14" s="239"/>
      <c r="G14" s="239"/>
      <c r="H14" s="239"/>
      <c r="I14" s="239"/>
      <c r="J14" s="239"/>
      <c r="K14" s="239"/>
      <c r="L14" s="239"/>
      <c r="M14" s="239"/>
      <c r="N14" s="239"/>
      <c r="O14" s="239"/>
      <c r="P14" s="239"/>
      <c r="Q14" s="239"/>
      <c r="R14" s="239"/>
      <c r="S14" s="239"/>
      <c r="T14" s="239"/>
      <c r="U14" s="239"/>
      <c r="V14" s="239"/>
      <c r="W14" s="239"/>
      <c r="X14" s="239"/>
      <c r="Y14" s="239"/>
      <c r="Z14" s="239"/>
      <c r="AA14" s="239"/>
      <c r="AB14" s="239"/>
      <c r="AC14" s="239"/>
      <c r="AD14" s="239"/>
      <c r="AE14" s="239"/>
      <c r="AF14" s="239"/>
      <c r="AG14" s="239"/>
      <c r="AH14" s="239"/>
      <c r="AI14" s="239"/>
      <c r="AJ14" s="239"/>
      <c r="AK14" s="27" t="s">
        <v>26</v>
      </c>
      <c r="AN14" s="29" t="s">
        <v>28</v>
      </c>
      <c r="AR14" s="20"/>
      <c r="BE14" s="233"/>
      <c r="BS14" s="17" t="s">
        <v>6</v>
      </c>
    </row>
    <row r="15" spans="1:74" ht="6.95" customHeight="1">
      <c r="B15" s="20"/>
      <c r="AR15" s="20"/>
      <c r="BE15" s="233"/>
      <c r="BS15" s="17" t="s">
        <v>3</v>
      </c>
    </row>
    <row r="16" spans="1:74" ht="12" customHeight="1">
      <c r="B16" s="20"/>
      <c r="D16" s="27" t="s">
        <v>29</v>
      </c>
      <c r="AK16" s="27" t="s">
        <v>25</v>
      </c>
      <c r="AN16" s="25" t="s">
        <v>1</v>
      </c>
      <c r="AR16" s="20"/>
      <c r="BE16" s="233"/>
      <c r="BS16" s="17" t="s">
        <v>3</v>
      </c>
    </row>
    <row r="17" spans="2:71" ht="18.399999999999999" customHeight="1">
      <c r="B17" s="20"/>
      <c r="E17" s="25" t="s">
        <v>21</v>
      </c>
      <c r="AK17" s="27" t="s">
        <v>26</v>
      </c>
      <c r="AN17" s="25" t="s">
        <v>1</v>
      </c>
      <c r="AR17" s="20"/>
      <c r="BE17" s="233"/>
      <c r="BS17" s="17" t="s">
        <v>30</v>
      </c>
    </row>
    <row r="18" spans="2:71" ht="6.95" customHeight="1">
      <c r="B18" s="20"/>
      <c r="AR18" s="20"/>
      <c r="BE18" s="233"/>
      <c r="BS18" s="17" t="s">
        <v>6</v>
      </c>
    </row>
    <row r="19" spans="2:71" ht="12" customHeight="1">
      <c r="B19" s="20"/>
      <c r="D19" s="27" t="s">
        <v>31</v>
      </c>
      <c r="AK19" s="27" t="s">
        <v>25</v>
      </c>
      <c r="AN19" s="25" t="s">
        <v>1</v>
      </c>
      <c r="AR19" s="20"/>
      <c r="BE19" s="233"/>
      <c r="BS19" s="17" t="s">
        <v>6</v>
      </c>
    </row>
    <row r="20" spans="2:71" ht="18.399999999999999" customHeight="1">
      <c r="B20" s="20"/>
      <c r="E20" s="25" t="s">
        <v>21</v>
      </c>
      <c r="AK20" s="27" t="s">
        <v>26</v>
      </c>
      <c r="AN20" s="25" t="s">
        <v>1</v>
      </c>
      <c r="AR20" s="20"/>
      <c r="BE20" s="233"/>
      <c r="BS20" s="17" t="s">
        <v>30</v>
      </c>
    </row>
    <row r="21" spans="2:71" ht="6.95" customHeight="1">
      <c r="B21" s="20"/>
      <c r="AR21" s="20"/>
      <c r="BE21" s="233"/>
    </row>
    <row r="22" spans="2:71" ht="12" customHeight="1">
      <c r="B22" s="20"/>
      <c r="D22" s="27" t="s">
        <v>32</v>
      </c>
      <c r="AR22" s="20"/>
      <c r="BE22" s="233"/>
    </row>
    <row r="23" spans="2:71" ht="16.5" customHeight="1">
      <c r="B23" s="20"/>
      <c r="E23" s="240" t="s">
        <v>1</v>
      </c>
      <c r="F23" s="240"/>
      <c r="G23" s="240"/>
      <c r="H23" s="240"/>
      <c r="I23" s="240"/>
      <c r="J23" s="240"/>
      <c r="K23" s="240"/>
      <c r="L23" s="240"/>
      <c r="M23" s="240"/>
      <c r="N23" s="240"/>
      <c r="O23" s="240"/>
      <c r="P23" s="240"/>
      <c r="Q23" s="240"/>
      <c r="R23" s="240"/>
      <c r="S23" s="240"/>
      <c r="T23" s="240"/>
      <c r="U23" s="240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  <c r="AN23" s="240"/>
      <c r="AR23" s="20"/>
      <c r="BE23" s="233"/>
    </row>
    <row r="24" spans="2:71" ht="6.95" customHeight="1">
      <c r="B24" s="20"/>
      <c r="AR24" s="20"/>
      <c r="BE24" s="233"/>
    </row>
    <row r="25" spans="2:71" ht="6.95" customHeight="1">
      <c r="B25" s="20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R25" s="20"/>
      <c r="BE25" s="233"/>
    </row>
    <row r="26" spans="2:71" s="1" customFormat="1" ht="25.9" customHeight="1">
      <c r="B26" s="32"/>
      <c r="D26" s="33" t="s">
        <v>33</v>
      </c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241">
        <f>ROUND(AG94,2)</f>
        <v>0</v>
      </c>
      <c r="AL26" s="242"/>
      <c r="AM26" s="242"/>
      <c r="AN26" s="242"/>
      <c r="AO26" s="242"/>
      <c r="AR26" s="32"/>
      <c r="BE26" s="233"/>
    </row>
    <row r="27" spans="2:71" s="1" customFormat="1" ht="6.95" customHeight="1">
      <c r="B27" s="32"/>
      <c r="AR27" s="32"/>
      <c r="BE27" s="233"/>
    </row>
    <row r="28" spans="2:71" s="1" customFormat="1" ht="12.75">
      <c r="B28" s="32"/>
      <c r="L28" s="243" t="s">
        <v>34</v>
      </c>
      <c r="M28" s="243"/>
      <c r="N28" s="243"/>
      <c r="O28" s="243"/>
      <c r="P28" s="243"/>
      <c r="W28" s="243" t="s">
        <v>35</v>
      </c>
      <c r="X28" s="243"/>
      <c r="Y28" s="243"/>
      <c r="Z28" s="243"/>
      <c r="AA28" s="243"/>
      <c r="AB28" s="243"/>
      <c r="AC28" s="243"/>
      <c r="AD28" s="243"/>
      <c r="AE28" s="243"/>
      <c r="AK28" s="243" t="s">
        <v>36</v>
      </c>
      <c r="AL28" s="243"/>
      <c r="AM28" s="243"/>
      <c r="AN28" s="243"/>
      <c r="AO28" s="243"/>
      <c r="AR28" s="32"/>
      <c r="BE28" s="233"/>
    </row>
    <row r="29" spans="2:71" s="2" customFormat="1" ht="14.45" customHeight="1">
      <c r="B29" s="36"/>
      <c r="D29" s="27" t="s">
        <v>37</v>
      </c>
      <c r="F29" s="27" t="s">
        <v>38</v>
      </c>
      <c r="L29" s="246">
        <v>0.21</v>
      </c>
      <c r="M29" s="245"/>
      <c r="N29" s="245"/>
      <c r="O29" s="245"/>
      <c r="P29" s="245"/>
      <c r="W29" s="244">
        <f>ROUND(AZ94, 2)</f>
        <v>0</v>
      </c>
      <c r="X29" s="245"/>
      <c r="Y29" s="245"/>
      <c r="Z29" s="245"/>
      <c r="AA29" s="245"/>
      <c r="AB29" s="245"/>
      <c r="AC29" s="245"/>
      <c r="AD29" s="245"/>
      <c r="AE29" s="245"/>
      <c r="AK29" s="244">
        <f>ROUND(AV94, 2)</f>
        <v>0</v>
      </c>
      <c r="AL29" s="245"/>
      <c r="AM29" s="245"/>
      <c r="AN29" s="245"/>
      <c r="AO29" s="245"/>
      <c r="AR29" s="36"/>
      <c r="BE29" s="234"/>
    </row>
    <row r="30" spans="2:71" s="2" customFormat="1" ht="14.45" customHeight="1">
      <c r="B30" s="36"/>
      <c r="F30" s="27" t="s">
        <v>39</v>
      </c>
      <c r="L30" s="246">
        <v>0.12</v>
      </c>
      <c r="M30" s="245"/>
      <c r="N30" s="245"/>
      <c r="O30" s="245"/>
      <c r="P30" s="245"/>
      <c r="W30" s="244">
        <f>ROUND(BA94, 2)</f>
        <v>0</v>
      </c>
      <c r="X30" s="245"/>
      <c r="Y30" s="245"/>
      <c r="Z30" s="245"/>
      <c r="AA30" s="245"/>
      <c r="AB30" s="245"/>
      <c r="AC30" s="245"/>
      <c r="AD30" s="245"/>
      <c r="AE30" s="245"/>
      <c r="AK30" s="244">
        <f>ROUND(AW94, 2)</f>
        <v>0</v>
      </c>
      <c r="AL30" s="245"/>
      <c r="AM30" s="245"/>
      <c r="AN30" s="245"/>
      <c r="AO30" s="245"/>
      <c r="AR30" s="36"/>
      <c r="BE30" s="234"/>
    </row>
    <row r="31" spans="2:71" s="2" customFormat="1" ht="14.45" hidden="1" customHeight="1">
      <c r="B31" s="36"/>
      <c r="F31" s="27" t="s">
        <v>40</v>
      </c>
      <c r="L31" s="246">
        <v>0.21</v>
      </c>
      <c r="M31" s="245"/>
      <c r="N31" s="245"/>
      <c r="O31" s="245"/>
      <c r="P31" s="245"/>
      <c r="W31" s="244">
        <f>ROUND(BB94, 2)</f>
        <v>0</v>
      </c>
      <c r="X31" s="245"/>
      <c r="Y31" s="245"/>
      <c r="Z31" s="245"/>
      <c r="AA31" s="245"/>
      <c r="AB31" s="245"/>
      <c r="AC31" s="245"/>
      <c r="AD31" s="245"/>
      <c r="AE31" s="245"/>
      <c r="AK31" s="244">
        <v>0</v>
      </c>
      <c r="AL31" s="245"/>
      <c r="AM31" s="245"/>
      <c r="AN31" s="245"/>
      <c r="AO31" s="245"/>
      <c r="AR31" s="36"/>
      <c r="BE31" s="234"/>
    </row>
    <row r="32" spans="2:71" s="2" customFormat="1" ht="14.45" hidden="1" customHeight="1">
      <c r="B32" s="36"/>
      <c r="F32" s="27" t="s">
        <v>41</v>
      </c>
      <c r="L32" s="246">
        <v>0.12</v>
      </c>
      <c r="M32" s="245"/>
      <c r="N32" s="245"/>
      <c r="O32" s="245"/>
      <c r="P32" s="245"/>
      <c r="W32" s="244">
        <f>ROUND(BC94, 2)</f>
        <v>0</v>
      </c>
      <c r="X32" s="245"/>
      <c r="Y32" s="245"/>
      <c r="Z32" s="245"/>
      <c r="AA32" s="245"/>
      <c r="AB32" s="245"/>
      <c r="AC32" s="245"/>
      <c r="AD32" s="245"/>
      <c r="AE32" s="245"/>
      <c r="AK32" s="244">
        <v>0</v>
      </c>
      <c r="AL32" s="245"/>
      <c r="AM32" s="245"/>
      <c r="AN32" s="245"/>
      <c r="AO32" s="245"/>
      <c r="AR32" s="36"/>
      <c r="BE32" s="234"/>
    </row>
    <row r="33" spans="2:57" s="2" customFormat="1" ht="14.45" hidden="1" customHeight="1">
      <c r="B33" s="36"/>
      <c r="F33" s="27" t="s">
        <v>42</v>
      </c>
      <c r="L33" s="246">
        <v>0</v>
      </c>
      <c r="M33" s="245"/>
      <c r="N33" s="245"/>
      <c r="O33" s="245"/>
      <c r="P33" s="245"/>
      <c r="W33" s="244">
        <f>ROUND(BD94, 2)</f>
        <v>0</v>
      </c>
      <c r="X33" s="245"/>
      <c r="Y33" s="245"/>
      <c r="Z33" s="245"/>
      <c r="AA33" s="245"/>
      <c r="AB33" s="245"/>
      <c r="AC33" s="245"/>
      <c r="AD33" s="245"/>
      <c r="AE33" s="245"/>
      <c r="AK33" s="244">
        <v>0</v>
      </c>
      <c r="AL33" s="245"/>
      <c r="AM33" s="245"/>
      <c r="AN33" s="245"/>
      <c r="AO33" s="245"/>
      <c r="AR33" s="36"/>
      <c r="BE33" s="234"/>
    </row>
    <row r="34" spans="2:57" s="1" customFormat="1" ht="6.95" customHeight="1">
      <c r="B34" s="32"/>
      <c r="AR34" s="32"/>
      <c r="BE34" s="233"/>
    </row>
    <row r="35" spans="2:57" s="1" customFormat="1" ht="25.9" customHeight="1">
      <c r="B35" s="32"/>
      <c r="C35" s="37"/>
      <c r="D35" s="38" t="s">
        <v>43</v>
      </c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40" t="s">
        <v>44</v>
      </c>
      <c r="U35" s="39"/>
      <c r="V35" s="39"/>
      <c r="W35" s="39"/>
      <c r="X35" s="250" t="s">
        <v>45</v>
      </c>
      <c r="Y35" s="248"/>
      <c r="Z35" s="248"/>
      <c r="AA35" s="248"/>
      <c r="AB35" s="248"/>
      <c r="AC35" s="39"/>
      <c r="AD35" s="39"/>
      <c r="AE35" s="39"/>
      <c r="AF35" s="39"/>
      <c r="AG35" s="39"/>
      <c r="AH35" s="39"/>
      <c r="AI35" s="39"/>
      <c r="AJ35" s="39"/>
      <c r="AK35" s="247">
        <f>SUM(AK26:AK33)</f>
        <v>0</v>
      </c>
      <c r="AL35" s="248"/>
      <c r="AM35" s="248"/>
      <c r="AN35" s="248"/>
      <c r="AO35" s="249"/>
      <c r="AP35" s="37"/>
      <c r="AQ35" s="37"/>
      <c r="AR35" s="32"/>
    </row>
    <row r="36" spans="2:57" s="1" customFormat="1" ht="6.95" customHeight="1">
      <c r="B36" s="32"/>
      <c r="AR36" s="32"/>
    </row>
    <row r="37" spans="2:57" s="1" customFormat="1" ht="14.45" customHeight="1">
      <c r="B37" s="32"/>
      <c r="AR37" s="32"/>
    </row>
    <row r="38" spans="2:57" ht="14.45" customHeight="1">
      <c r="B38" s="20"/>
      <c r="AR38" s="20"/>
    </row>
    <row r="39" spans="2:57" ht="14.45" customHeight="1">
      <c r="B39" s="20"/>
      <c r="AR39" s="20"/>
    </row>
    <row r="40" spans="2:57" ht="14.45" customHeight="1">
      <c r="B40" s="20"/>
      <c r="AR40" s="20"/>
    </row>
    <row r="41" spans="2:57" ht="14.45" customHeight="1">
      <c r="B41" s="20"/>
      <c r="AR41" s="20"/>
    </row>
    <row r="42" spans="2:57" ht="14.45" customHeight="1">
      <c r="B42" s="20"/>
      <c r="AR42" s="20"/>
    </row>
    <row r="43" spans="2:57" ht="14.45" customHeight="1">
      <c r="B43" s="20"/>
      <c r="AR43" s="20"/>
    </row>
    <row r="44" spans="2:57" ht="14.45" customHeight="1">
      <c r="B44" s="20"/>
      <c r="AR44" s="20"/>
    </row>
    <row r="45" spans="2:57" ht="14.45" customHeight="1">
      <c r="B45" s="20"/>
      <c r="AR45" s="20"/>
    </row>
    <row r="46" spans="2:57" ht="14.45" customHeight="1">
      <c r="B46" s="20"/>
      <c r="AR46" s="20"/>
    </row>
    <row r="47" spans="2:57" ht="14.45" customHeight="1">
      <c r="B47" s="20"/>
      <c r="AR47" s="20"/>
    </row>
    <row r="48" spans="2:57" ht="14.45" customHeight="1">
      <c r="B48" s="20"/>
      <c r="AR48" s="20"/>
    </row>
    <row r="49" spans="2:44" s="1" customFormat="1" ht="14.45" customHeight="1">
      <c r="B49" s="32"/>
      <c r="D49" s="41" t="s">
        <v>46</v>
      </c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1" t="s">
        <v>47</v>
      </c>
      <c r="AI49" s="42"/>
      <c r="AJ49" s="42"/>
      <c r="AK49" s="42"/>
      <c r="AL49" s="42"/>
      <c r="AM49" s="42"/>
      <c r="AN49" s="42"/>
      <c r="AO49" s="42"/>
      <c r="AR49" s="32"/>
    </row>
    <row r="50" spans="2:44" ht="11.25">
      <c r="B50" s="20"/>
      <c r="AR50" s="20"/>
    </row>
    <row r="51" spans="2:44" ht="11.25">
      <c r="B51" s="20"/>
      <c r="AR51" s="20"/>
    </row>
    <row r="52" spans="2:44" ht="11.25">
      <c r="B52" s="20"/>
      <c r="AR52" s="20"/>
    </row>
    <row r="53" spans="2:44" ht="11.25">
      <c r="B53" s="20"/>
      <c r="AR53" s="20"/>
    </row>
    <row r="54" spans="2:44" ht="11.25">
      <c r="B54" s="20"/>
      <c r="AR54" s="20"/>
    </row>
    <row r="55" spans="2:44" ht="11.25">
      <c r="B55" s="20"/>
      <c r="AR55" s="20"/>
    </row>
    <row r="56" spans="2:44" ht="11.25">
      <c r="B56" s="20"/>
      <c r="AR56" s="20"/>
    </row>
    <row r="57" spans="2:44" ht="11.25">
      <c r="B57" s="20"/>
      <c r="AR57" s="20"/>
    </row>
    <row r="58" spans="2:44" ht="11.25">
      <c r="B58" s="20"/>
      <c r="AR58" s="20"/>
    </row>
    <row r="59" spans="2:44" ht="11.25">
      <c r="B59" s="20"/>
      <c r="AR59" s="20"/>
    </row>
    <row r="60" spans="2:44" s="1" customFormat="1" ht="12.75">
      <c r="B60" s="32"/>
      <c r="D60" s="43" t="s">
        <v>48</v>
      </c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43" t="s">
        <v>49</v>
      </c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43" t="s">
        <v>48</v>
      </c>
      <c r="AI60" s="34"/>
      <c r="AJ60" s="34"/>
      <c r="AK60" s="34"/>
      <c r="AL60" s="34"/>
      <c r="AM60" s="43" t="s">
        <v>49</v>
      </c>
      <c r="AN60" s="34"/>
      <c r="AO60" s="34"/>
      <c r="AR60" s="32"/>
    </row>
    <row r="61" spans="2:44" ht="11.25">
      <c r="B61" s="20"/>
      <c r="AR61" s="20"/>
    </row>
    <row r="62" spans="2:44" ht="11.25">
      <c r="B62" s="20"/>
      <c r="AR62" s="20"/>
    </row>
    <row r="63" spans="2:44" ht="11.25">
      <c r="B63" s="20"/>
      <c r="AR63" s="20"/>
    </row>
    <row r="64" spans="2:44" s="1" customFormat="1" ht="12.75">
      <c r="B64" s="32"/>
      <c r="D64" s="41" t="s">
        <v>50</v>
      </c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2"/>
      <c r="AH64" s="41" t="s">
        <v>51</v>
      </c>
      <c r="AI64" s="42"/>
      <c r="AJ64" s="42"/>
      <c r="AK64" s="42"/>
      <c r="AL64" s="42"/>
      <c r="AM64" s="42"/>
      <c r="AN64" s="42"/>
      <c r="AO64" s="42"/>
      <c r="AR64" s="32"/>
    </row>
    <row r="65" spans="2:44" ht="11.25">
      <c r="B65" s="20"/>
      <c r="AR65" s="20"/>
    </row>
    <row r="66" spans="2:44" ht="11.25">
      <c r="B66" s="20"/>
      <c r="AR66" s="20"/>
    </row>
    <row r="67" spans="2:44" ht="11.25">
      <c r="B67" s="20"/>
      <c r="AR67" s="20"/>
    </row>
    <row r="68" spans="2:44" ht="11.25">
      <c r="B68" s="20"/>
      <c r="AR68" s="20"/>
    </row>
    <row r="69" spans="2:44" ht="11.25">
      <c r="B69" s="20"/>
      <c r="AR69" s="20"/>
    </row>
    <row r="70" spans="2:44" ht="11.25">
      <c r="B70" s="20"/>
      <c r="AR70" s="20"/>
    </row>
    <row r="71" spans="2:44" ht="11.25">
      <c r="B71" s="20"/>
      <c r="AR71" s="20"/>
    </row>
    <row r="72" spans="2:44" ht="11.25">
      <c r="B72" s="20"/>
      <c r="AR72" s="20"/>
    </row>
    <row r="73" spans="2:44" ht="11.25">
      <c r="B73" s="20"/>
      <c r="AR73" s="20"/>
    </row>
    <row r="74" spans="2:44" ht="11.25">
      <c r="B74" s="20"/>
      <c r="AR74" s="20"/>
    </row>
    <row r="75" spans="2:44" s="1" customFormat="1" ht="12.75">
      <c r="B75" s="32"/>
      <c r="D75" s="43" t="s">
        <v>48</v>
      </c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43" t="s">
        <v>49</v>
      </c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43" t="s">
        <v>48</v>
      </c>
      <c r="AI75" s="34"/>
      <c r="AJ75" s="34"/>
      <c r="AK75" s="34"/>
      <c r="AL75" s="34"/>
      <c r="AM75" s="43" t="s">
        <v>49</v>
      </c>
      <c r="AN75" s="34"/>
      <c r="AO75" s="34"/>
      <c r="AR75" s="32"/>
    </row>
    <row r="76" spans="2:44" s="1" customFormat="1" ht="11.25">
      <c r="B76" s="32"/>
      <c r="AR76" s="32"/>
    </row>
    <row r="77" spans="2:44" s="1" customFormat="1" ht="6.95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32"/>
    </row>
    <row r="81" spans="1:91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7"/>
      <c r="P81" s="47"/>
      <c r="Q81" s="47"/>
      <c r="R81" s="47"/>
      <c r="S81" s="47"/>
      <c r="T81" s="47"/>
      <c r="U81" s="47"/>
      <c r="V81" s="47"/>
      <c r="W81" s="47"/>
      <c r="X81" s="47"/>
      <c r="Y81" s="47"/>
      <c r="Z81" s="47"/>
      <c r="AA81" s="47"/>
      <c r="AB81" s="47"/>
      <c r="AC81" s="47"/>
      <c r="AD81" s="47"/>
      <c r="AE81" s="47"/>
      <c r="AF81" s="47"/>
      <c r="AG81" s="47"/>
      <c r="AH81" s="47"/>
      <c r="AI81" s="47"/>
      <c r="AJ81" s="47"/>
      <c r="AK81" s="47"/>
      <c r="AL81" s="47"/>
      <c r="AM81" s="47"/>
      <c r="AN81" s="47"/>
      <c r="AO81" s="47"/>
      <c r="AP81" s="47"/>
      <c r="AQ81" s="47"/>
      <c r="AR81" s="32"/>
    </row>
    <row r="82" spans="1:91" s="1" customFormat="1" ht="24.95" customHeight="1">
      <c r="B82" s="32"/>
      <c r="C82" s="21" t="s">
        <v>52</v>
      </c>
      <c r="AR82" s="32"/>
    </row>
    <row r="83" spans="1:91" s="1" customFormat="1" ht="6.95" customHeight="1">
      <c r="B83" s="32"/>
      <c r="AR83" s="32"/>
    </row>
    <row r="84" spans="1:91" s="3" customFormat="1" ht="12" customHeight="1">
      <c r="B84" s="48"/>
      <c r="C84" s="27" t="s">
        <v>13</v>
      </c>
      <c r="L84" s="3" t="str">
        <f>K5</f>
        <v>17028</v>
      </c>
      <c r="AR84" s="48"/>
    </row>
    <row r="85" spans="1:91" s="4" customFormat="1" ht="36.950000000000003" customHeight="1">
      <c r="B85" s="49"/>
      <c r="C85" s="50" t="s">
        <v>16</v>
      </c>
      <c r="L85" s="209" t="str">
        <f>K6</f>
        <v>AREÁL VH Agroprodukt - Hala skladování potravin</v>
      </c>
      <c r="M85" s="210"/>
      <c r="N85" s="210"/>
      <c r="O85" s="210"/>
      <c r="P85" s="210"/>
      <c r="Q85" s="210"/>
      <c r="R85" s="210"/>
      <c r="S85" s="210"/>
      <c r="T85" s="210"/>
      <c r="U85" s="210"/>
      <c r="V85" s="210"/>
      <c r="W85" s="210"/>
      <c r="X85" s="210"/>
      <c r="Y85" s="210"/>
      <c r="Z85" s="210"/>
      <c r="AA85" s="210"/>
      <c r="AB85" s="210"/>
      <c r="AC85" s="210"/>
      <c r="AD85" s="210"/>
      <c r="AE85" s="210"/>
      <c r="AF85" s="210"/>
      <c r="AG85" s="210"/>
      <c r="AH85" s="210"/>
      <c r="AI85" s="210"/>
      <c r="AJ85" s="210"/>
      <c r="AK85" s="210"/>
      <c r="AL85" s="210"/>
      <c r="AM85" s="210"/>
      <c r="AN85" s="210"/>
      <c r="AO85" s="210"/>
      <c r="AR85" s="49"/>
    </row>
    <row r="86" spans="1:91" s="1" customFormat="1" ht="6.95" customHeight="1">
      <c r="B86" s="32"/>
      <c r="AR86" s="32"/>
    </row>
    <row r="87" spans="1:91" s="1" customFormat="1" ht="12" customHeight="1">
      <c r="B87" s="32"/>
      <c r="C87" s="27" t="s">
        <v>20</v>
      </c>
      <c r="L87" s="51" t="str">
        <f>IF(K8="","",K8)</f>
        <v xml:space="preserve"> </v>
      </c>
      <c r="AI87" s="27" t="s">
        <v>22</v>
      </c>
      <c r="AM87" s="211" t="str">
        <f>IF(AN8= "","",AN8)</f>
        <v>28. 1. 2026</v>
      </c>
      <c r="AN87" s="211"/>
      <c r="AR87" s="32"/>
    </row>
    <row r="88" spans="1:91" s="1" customFormat="1" ht="6.95" customHeight="1">
      <c r="B88" s="32"/>
      <c r="AR88" s="32"/>
    </row>
    <row r="89" spans="1:91" s="1" customFormat="1" ht="15.2" customHeight="1">
      <c r="B89" s="32"/>
      <c r="C89" s="27" t="s">
        <v>24</v>
      </c>
      <c r="L89" s="3" t="str">
        <f>IF(E11= "","",E11)</f>
        <v xml:space="preserve"> </v>
      </c>
      <c r="AI89" s="27" t="s">
        <v>29</v>
      </c>
      <c r="AM89" s="212" t="str">
        <f>IF(E17="","",E17)</f>
        <v xml:space="preserve"> </v>
      </c>
      <c r="AN89" s="213"/>
      <c r="AO89" s="213"/>
      <c r="AP89" s="213"/>
      <c r="AR89" s="32"/>
      <c r="AS89" s="214" t="s">
        <v>53</v>
      </c>
      <c r="AT89" s="215"/>
      <c r="AU89" s="53"/>
      <c r="AV89" s="53"/>
      <c r="AW89" s="53"/>
      <c r="AX89" s="53"/>
      <c r="AY89" s="53"/>
      <c r="AZ89" s="53"/>
      <c r="BA89" s="53"/>
      <c r="BB89" s="53"/>
      <c r="BC89" s="53"/>
      <c r="BD89" s="54"/>
    </row>
    <row r="90" spans="1:91" s="1" customFormat="1" ht="15.2" customHeight="1">
      <c r="B90" s="32"/>
      <c r="C90" s="27" t="s">
        <v>27</v>
      </c>
      <c r="L90" s="3" t="str">
        <f>IF(E14= "Vyplň údaj","",E14)</f>
        <v/>
      </c>
      <c r="AI90" s="27" t="s">
        <v>31</v>
      </c>
      <c r="AM90" s="212" t="str">
        <f>IF(E20="","",E20)</f>
        <v xml:space="preserve"> </v>
      </c>
      <c r="AN90" s="213"/>
      <c r="AO90" s="213"/>
      <c r="AP90" s="213"/>
      <c r="AR90" s="32"/>
      <c r="AS90" s="216"/>
      <c r="AT90" s="217"/>
      <c r="BD90" s="56"/>
    </row>
    <row r="91" spans="1:91" s="1" customFormat="1" ht="10.9" customHeight="1">
      <c r="B91" s="32"/>
      <c r="AR91" s="32"/>
      <c r="AS91" s="216"/>
      <c r="AT91" s="217"/>
      <c r="BD91" s="56"/>
    </row>
    <row r="92" spans="1:91" s="1" customFormat="1" ht="29.25" customHeight="1">
      <c r="B92" s="32"/>
      <c r="C92" s="218" t="s">
        <v>54</v>
      </c>
      <c r="D92" s="219"/>
      <c r="E92" s="219"/>
      <c r="F92" s="219"/>
      <c r="G92" s="219"/>
      <c r="H92" s="57"/>
      <c r="I92" s="221" t="s">
        <v>55</v>
      </c>
      <c r="J92" s="219"/>
      <c r="K92" s="219"/>
      <c r="L92" s="219"/>
      <c r="M92" s="219"/>
      <c r="N92" s="219"/>
      <c r="O92" s="219"/>
      <c r="P92" s="219"/>
      <c r="Q92" s="219"/>
      <c r="R92" s="219"/>
      <c r="S92" s="219"/>
      <c r="T92" s="219"/>
      <c r="U92" s="219"/>
      <c r="V92" s="219"/>
      <c r="W92" s="219"/>
      <c r="X92" s="219"/>
      <c r="Y92" s="219"/>
      <c r="Z92" s="219"/>
      <c r="AA92" s="219"/>
      <c r="AB92" s="219"/>
      <c r="AC92" s="219"/>
      <c r="AD92" s="219"/>
      <c r="AE92" s="219"/>
      <c r="AF92" s="219"/>
      <c r="AG92" s="220" t="s">
        <v>56</v>
      </c>
      <c r="AH92" s="219"/>
      <c r="AI92" s="219"/>
      <c r="AJ92" s="219"/>
      <c r="AK92" s="219"/>
      <c r="AL92" s="219"/>
      <c r="AM92" s="219"/>
      <c r="AN92" s="221" t="s">
        <v>57</v>
      </c>
      <c r="AO92" s="219"/>
      <c r="AP92" s="222"/>
      <c r="AQ92" s="58" t="s">
        <v>58</v>
      </c>
      <c r="AR92" s="32"/>
      <c r="AS92" s="59" t="s">
        <v>59</v>
      </c>
      <c r="AT92" s="60" t="s">
        <v>60</v>
      </c>
      <c r="AU92" s="60" t="s">
        <v>61</v>
      </c>
      <c r="AV92" s="60" t="s">
        <v>62</v>
      </c>
      <c r="AW92" s="60" t="s">
        <v>63</v>
      </c>
      <c r="AX92" s="60" t="s">
        <v>64</v>
      </c>
      <c r="AY92" s="60" t="s">
        <v>65</v>
      </c>
      <c r="AZ92" s="60" t="s">
        <v>66</v>
      </c>
      <c r="BA92" s="60" t="s">
        <v>67</v>
      </c>
      <c r="BB92" s="60" t="s">
        <v>68</v>
      </c>
      <c r="BC92" s="60" t="s">
        <v>69</v>
      </c>
      <c r="BD92" s="61" t="s">
        <v>70</v>
      </c>
    </row>
    <row r="93" spans="1:91" s="1" customFormat="1" ht="10.9" customHeight="1">
      <c r="B93" s="32"/>
      <c r="AR93" s="32"/>
      <c r="AS93" s="62"/>
      <c r="AT93" s="53"/>
      <c r="AU93" s="53"/>
      <c r="AV93" s="53"/>
      <c r="AW93" s="53"/>
      <c r="AX93" s="53"/>
      <c r="AY93" s="53"/>
      <c r="AZ93" s="53"/>
      <c r="BA93" s="53"/>
      <c r="BB93" s="53"/>
      <c r="BC93" s="53"/>
      <c r="BD93" s="54"/>
    </row>
    <row r="94" spans="1:91" s="5" customFormat="1" ht="32.450000000000003" customHeight="1">
      <c r="B94" s="63"/>
      <c r="C94" s="64" t="s">
        <v>71</v>
      </c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  <c r="O94" s="65"/>
      <c r="P94" s="65"/>
      <c r="Q94" s="65"/>
      <c r="R94" s="65"/>
      <c r="S94" s="65"/>
      <c r="T94" s="65"/>
      <c r="U94" s="65"/>
      <c r="V94" s="65"/>
      <c r="W94" s="65"/>
      <c r="X94" s="65"/>
      <c r="Y94" s="65"/>
      <c r="Z94" s="65"/>
      <c r="AA94" s="65"/>
      <c r="AB94" s="65"/>
      <c r="AC94" s="65"/>
      <c r="AD94" s="65"/>
      <c r="AE94" s="65"/>
      <c r="AF94" s="65"/>
      <c r="AG94" s="230">
        <f>ROUND(AG95+AG96+AG99+AG100,2)</f>
        <v>0</v>
      </c>
      <c r="AH94" s="230"/>
      <c r="AI94" s="230"/>
      <c r="AJ94" s="230"/>
      <c r="AK94" s="230"/>
      <c r="AL94" s="230"/>
      <c r="AM94" s="230"/>
      <c r="AN94" s="231">
        <f t="shared" ref="AN94:AN100" si="0">SUM(AG94,AT94)</f>
        <v>0</v>
      </c>
      <c r="AO94" s="231"/>
      <c r="AP94" s="231"/>
      <c r="AQ94" s="67" t="s">
        <v>1</v>
      </c>
      <c r="AR94" s="63"/>
      <c r="AS94" s="68">
        <f>ROUND(AS95+AS96+AS99+AS100,2)</f>
        <v>0</v>
      </c>
      <c r="AT94" s="69">
        <f t="shared" ref="AT94:AT100" si="1">ROUND(SUM(AV94:AW94),2)</f>
        <v>0</v>
      </c>
      <c r="AU94" s="70">
        <f>ROUND(AU95+AU96+AU99+AU100,5)</f>
        <v>0</v>
      </c>
      <c r="AV94" s="69">
        <f>ROUND(AZ94*L29,2)</f>
        <v>0</v>
      </c>
      <c r="AW94" s="69">
        <f>ROUND(BA94*L30,2)</f>
        <v>0</v>
      </c>
      <c r="AX94" s="69">
        <f>ROUND(BB94*L29,2)</f>
        <v>0</v>
      </c>
      <c r="AY94" s="69">
        <f>ROUND(BC94*L30,2)</f>
        <v>0</v>
      </c>
      <c r="AZ94" s="69">
        <f>ROUND(AZ95+AZ96+AZ99+AZ100,2)</f>
        <v>0</v>
      </c>
      <c r="BA94" s="69">
        <f>ROUND(BA95+BA96+BA99+BA100,2)</f>
        <v>0</v>
      </c>
      <c r="BB94" s="69">
        <f>ROUND(BB95+BB96+BB99+BB100,2)</f>
        <v>0</v>
      </c>
      <c r="BC94" s="69">
        <f>ROUND(BC95+BC96+BC99+BC100,2)</f>
        <v>0</v>
      </c>
      <c r="BD94" s="71">
        <f>ROUND(BD95+BD96+BD99+BD100,2)</f>
        <v>0</v>
      </c>
      <c r="BS94" s="72" t="s">
        <v>72</v>
      </c>
      <c r="BT94" s="72" t="s">
        <v>73</v>
      </c>
      <c r="BU94" s="73" t="s">
        <v>74</v>
      </c>
      <c r="BV94" s="72" t="s">
        <v>75</v>
      </c>
      <c r="BW94" s="72" t="s">
        <v>4</v>
      </c>
      <c r="BX94" s="72" t="s">
        <v>76</v>
      </c>
      <c r="CL94" s="72" t="s">
        <v>1</v>
      </c>
    </row>
    <row r="95" spans="1:91" s="6" customFormat="1" ht="16.5" customHeight="1">
      <c r="A95" s="74" t="s">
        <v>77</v>
      </c>
      <c r="B95" s="75"/>
      <c r="C95" s="76"/>
      <c r="D95" s="225" t="s">
        <v>78</v>
      </c>
      <c r="E95" s="225"/>
      <c r="F95" s="225"/>
      <c r="G95" s="225"/>
      <c r="H95" s="225"/>
      <c r="I95" s="77"/>
      <c r="J95" s="225" t="s">
        <v>79</v>
      </c>
      <c r="K95" s="225"/>
      <c r="L95" s="225"/>
      <c r="M95" s="225"/>
      <c r="N95" s="225"/>
      <c r="O95" s="225"/>
      <c r="P95" s="225"/>
      <c r="Q95" s="225"/>
      <c r="R95" s="225"/>
      <c r="S95" s="225"/>
      <c r="T95" s="225"/>
      <c r="U95" s="225"/>
      <c r="V95" s="225"/>
      <c r="W95" s="225"/>
      <c r="X95" s="225"/>
      <c r="Y95" s="225"/>
      <c r="Z95" s="225"/>
      <c r="AA95" s="225"/>
      <c r="AB95" s="225"/>
      <c r="AC95" s="225"/>
      <c r="AD95" s="225"/>
      <c r="AE95" s="225"/>
      <c r="AF95" s="225"/>
      <c r="AG95" s="223">
        <f>'Dem - Bourací práce'!J30</f>
        <v>0</v>
      </c>
      <c r="AH95" s="224"/>
      <c r="AI95" s="224"/>
      <c r="AJ95" s="224"/>
      <c r="AK95" s="224"/>
      <c r="AL95" s="224"/>
      <c r="AM95" s="224"/>
      <c r="AN95" s="223">
        <f t="shared" si="0"/>
        <v>0</v>
      </c>
      <c r="AO95" s="224"/>
      <c r="AP95" s="224"/>
      <c r="AQ95" s="78" t="s">
        <v>80</v>
      </c>
      <c r="AR95" s="75"/>
      <c r="AS95" s="79">
        <v>0</v>
      </c>
      <c r="AT95" s="80">
        <f t="shared" si="1"/>
        <v>0</v>
      </c>
      <c r="AU95" s="81">
        <f>'Dem - Bourací práce'!P120</f>
        <v>0</v>
      </c>
      <c r="AV95" s="80">
        <f>'Dem - Bourací práce'!J33</f>
        <v>0</v>
      </c>
      <c r="AW95" s="80">
        <f>'Dem - Bourací práce'!J34</f>
        <v>0</v>
      </c>
      <c r="AX95" s="80">
        <f>'Dem - Bourací práce'!J35</f>
        <v>0</v>
      </c>
      <c r="AY95" s="80">
        <f>'Dem - Bourací práce'!J36</f>
        <v>0</v>
      </c>
      <c r="AZ95" s="80">
        <f>'Dem - Bourací práce'!F33</f>
        <v>0</v>
      </c>
      <c r="BA95" s="80">
        <f>'Dem - Bourací práce'!F34</f>
        <v>0</v>
      </c>
      <c r="BB95" s="80">
        <f>'Dem - Bourací práce'!F35</f>
        <v>0</v>
      </c>
      <c r="BC95" s="80">
        <f>'Dem - Bourací práce'!F36</f>
        <v>0</v>
      </c>
      <c r="BD95" s="82">
        <f>'Dem - Bourací práce'!F37</f>
        <v>0</v>
      </c>
      <c r="BT95" s="83" t="s">
        <v>81</v>
      </c>
      <c r="BV95" s="83" t="s">
        <v>75</v>
      </c>
      <c r="BW95" s="83" t="s">
        <v>82</v>
      </c>
      <c r="BX95" s="83" t="s">
        <v>4</v>
      </c>
      <c r="CL95" s="83" t="s">
        <v>1</v>
      </c>
      <c r="CM95" s="83" t="s">
        <v>81</v>
      </c>
    </row>
    <row r="96" spans="1:91" s="6" customFormat="1" ht="16.5" customHeight="1">
      <c r="B96" s="75"/>
      <c r="C96" s="76"/>
      <c r="D96" s="225" t="s">
        <v>83</v>
      </c>
      <c r="E96" s="225"/>
      <c r="F96" s="225"/>
      <c r="G96" s="225"/>
      <c r="H96" s="225"/>
      <c r="I96" s="77"/>
      <c r="J96" s="225" t="s">
        <v>84</v>
      </c>
      <c r="K96" s="225"/>
      <c r="L96" s="225"/>
      <c r="M96" s="225"/>
      <c r="N96" s="225"/>
      <c r="O96" s="225"/>
      <c r="P96" s="225"/>
      <c r="Q96" s="225"/>
      <c r="R96" s="225"/>
      <c r="S96" s="225"/>
      <c r="T96" s="225"/>
      <c r="U96" s="225"/>
      <c r="V96" s="225"/>
      <c r="W96" s="225"/>
      <c r="X96" s="225"/>
      <c r="Y96" s="225"/>
      <c r="Z96" s="225"/>
      <c r="AA96" s="225"/>
      <c r="AB96" s="225"/>
      <c r="AC96" s="225"/>
      <c r="AD96" s="225"/>
      <c r="AE96" s="225"/>
      <c r="AF96" s="225"/>
      <c r="AG96" s="226">
        <f>ROUND(SUM(AG97:AG98),2)</f>
        <v>0</v>
      </c>
      <c r="AH96" s="224"/>
      <c r="AI96" s="224"/>
      <c r="AJ96" s="224"/>
      <c r="AK96" s="224"/>
      <c r="AL96" s="224"/>
      <c r="AM96" s="224"/>
      <c r="AN96" s="223">
        <f t="shared" si="0"/>
        <v>0</v>
      </c>
      <c r="AO96" s="224"/>
      <c r="AP96" s="224"/>
      <c r="AQ96" s="78" t="s">
        <v>80</v>
      </c>
      <c r="AR96" s="75"/>
      <c r="AS96" s="79">
        <f>ROUND(SUM(AS97:AS98),2)</f>
        <v>0</v>
      </c>
      <c r="AT96" s="80">
        <f t="shared" si="1"/>
        <v>0</v>
      </c>
      <c r="AU96" s="81">
        <f>ROUND(SUM(AU97:AU98),5)</f>
        <v>0</v>
      </c>
      <c r="AV96" s="80">
        <f>ROUND(AZ96*L29,2)</f>
        <v>0</v>
      </c>
      <c r="AW96" s="80">
        <f>ROUND(BA96*L30,2)</f>
        <v>0</v>
      </c>
      <c r="AX96" s="80">
        <f>ROUND(BB96*L29,2)</f>
        <v>0</v>
      </c>
      <c r="AY96" s="80">
        <f>ROUND(BC96*L30,2)</f>
        <v>0</v>
      </c>
      <c r="AZ96" s="80">
        <f>ROUND(SUM(AZ97:AZ98),2)</f>
        <v>0</v>
      </c>
      <c r="BA96" s="80">
        <f>ROUND(SUM(BA97:BA98),2)</f>
        <v>0</v>
      </c>
      <c r="BB96" s="80">
        <f>ROUND(SUM(BB97:BB98),2)</f>
        <v>0</v>
      </c>
      <c r="BC96" s="80">
        <f>ROUND(SUM(BC97:BC98),2)</f>
        <v>0</v>
      </c>
      <c r="BD96" s="82">
        <f>ROUND(SUM(BD97:BD98),2)</f>
        <v>0</v>
      </c>
      <c r="BS96" s="83" t="s">
        <v>72</v>
      </c>
      <c r="BT96" s="83" t="s">
        <v>81</v>
      </c>
      <c r="BU96" s="83" t="s">
        <v>74</v>
      </c>
      <c r="BV96" s="83" t="s">
        <v>75</v>
      </c>
      <c r="BW96" s="83" t="s">
        <v>85</v>
      </c>
      <c r="BX96" s="83" t="s">
        <v>4</v>
      </c>
      <c r="CL96" s="83" t="s">
        <v>1</v>
      </c>
      <c r="CM96" s="83" t="s">
        <v>81</v>
      </c>
    </row>
    <row r="97" spans="1:91" s="3" customFormat="1" ht="16.5" customHeight="1">
      <c r="A97" s="74" t="s">
        <v>77</v>
      </c>
      <c r="B97" s="48"/>
      <c r="C97" s="9"/>
      <c r="D97" s="9"/>
      <c r="E97" s="227" t="s">
        <v>86</v>
      </c>
      <c r="F97" s="227"/>
      <c r="G97" s="227"/>
      <c r="H97" s="227"/>
      <c r="I97" s="227"/>
      <c r="J97" s="9"/>
      <c r="K97" s="227" t="s">
        <v>87</v>
      </c>
      <c r="L97" s="227"/>
      <c r="M97" s="227"/>
      <c r="N97" s="227"/>
      <c r="O97" s="227"/>
      <c r="P97" s="227"/>
      <c r="Q97" s="227"/>
      <c r="R97" s="227"/>
      <c r="S97" s="227"/>
      <c r="T97" s="227"/>
      <c r="U97" s="227"/>
      <c r="V97" s="227"/>
      <c r="W97" s="227"/>
      <c r="X97" s="227"/>
      <c r="Y97" s="227"/>
      <c r="Z97" s="227"/>
      <c r="AA97" s="227"/>
      <c r="AB97" s="227"/>
      <c r="AC97" s="227"/>
      <c r="AD97" s="227"/>
      <c r="AE97" s="227"/>
      <c r="AF97" s="227"/>
      <c r="AG97" s="228">
        <f>'D.1.1 - ASŘ'!J32</f>
        <v>0</v>
      </c>
      <c r="AH97" s="229"/>
      <c r="AI97" s="229"/>
      <c r="AJ97" s="229"/>
      <c r="AK97" s="229"/>
      <c r="AL97" s="229"/>
      <c r="AM97" s="229"/>
      <c r="AN97" s="228">
        <f t="shared" si="0"/>
        <v>0</v>
      </c>
      <c r="AO97" s="229"/>
      <c r="AP97" s="229"/>
      <c r="AQ97" s="84" t="s">
        <v>88</v>
      </c>
      <c r="AR97" s="48"/>
      <c r="AS97" s="85">
        <v>0</v>
      </c>
      <c r="AT97" s="86">
        <f t="shared" si="1"/>
        <v>0</v>
      </c>
      <c r="AU97" s="87">
        <f>'D.1.1 - ASŘ'!P142</f>
        <v>0</v>
      </c>
      <c r="AV97" s="86">
        <f>'D.1.1 - ASŘ'!J35</f>
        <v>0</v>
      </c>
      <c r="AW97" s="86">
        <f>'D.1.1 - ASŘ'!J36</f>
        <v>0</v>
      </c>
      <c r="AX97" s="86">
        <f>'D.1.1 - ASŘ'!J37</f>
        <v>0</v>
      </c>
      <c r="AY97" s="86">
        <f>'D.1.1 - ASŘ'!J38</f>
        <v>0</v>
      </c>
      <c r="AZ97" s="86">
        <f>'D.1.1 - ASŘ'!F35</f>
        <v>0</v>
      </c>
      <c r="BA97" s="86">
        <f>'D.1.1 - ASŘ'!F36</f>
        <v>0</v>
      </c>
      <c r="BB97" s="86">
        <f>'D.1.1 - ASŘ'!F37</f>
        <v>0</v>
      </c>
      <c r="BC97" s="86">
        <f>'D.1.1 - ASŘ'!F38</f>
        <v>0</v>
      </c>
      <c r="BD97" s="88">
        <f>'D.1.1 - ASŘ'!F39</f>
        <v>0</v>
      </c>
      <c r="BT97" s="25" t="s">
        <v>89</v>
      </c>
      <c r="BV97" s="25" t="s">
        <v>75</v>
      </c>
      <c r="BW97" s="25" t="s">
        <v>90</v>
      </c>
      <c r="BX97" s="25" t="s">
        <v>85</v>
      </c>
      <c r="CL97" s="25" t="s">
        <v>1</v>
      </c>
    </row>
    <row r="98" spans="1:91" s="3" customFormat="1" ht="16.5" customHeight="1">
      <c r="A98" s="74" t="s">
        <v>77</v>
      </c>
      <c r="B98" s="48"/>
      <c r="C98" s="9"/>
      <c r="D98" s="9"/>
      <c r="E98" s="227" t="s">
        <v>91</v>
      </c>
      <c r="F98" s="227"/>
      <c r="G98" s="227"/>
      <c r="H98" s="227"/>
      <c r="I98" s="227"/>
      <c r="J98" s="9"/>
      <c r="K98" s="227" t="s">
        <v>92</v>
      </c>
      <c r="L98" s="227"/>
      <c r="M98" s="227"/>
      <c r="N98" s="227"/>
      <c r="O98" s="227"/>
      <c r="P98" s="227"/>
      <c r="Q98" s="227"/>
      <c r="R98" s="227"/>
      <c r="S98" s="227"/>
      <c r="T98" s="227"/>
      <c r="U98" s="227"/>
      <c r="V98" s="227"/>
      <c r="W98" s="227"/>
      <c r="X98" s="227"/>
      <c r="Y98" s="227"/>
      <c r="Z98" s="227"/>
      <c r="AA98" s="227"/>
      <c r="AB98" s="227"/>
      <c r="AC98" s="227"/>
      <c r="AD98" s="227"/>
      <c r="AE98" s="227"/>
      <c r="AF98" s="227"/>
      <c r="AG98" s="228">
        <f>'TZB - Technologické zaříz...'!J32</f>
        <v>0</v>
      </c>
      <c r="AH98" s="229"/>
      <c r="AI98" s="229"/>
      <c r="AJ98" s="229"/>
      <c r="AK98" s="229"/>
      <c r="AL98" s="229"/>
      <c r="AM98" s="229"/>
      <c r="AN98" s="228">
        <f t="shared" si="0"/>
        <v>0</v>
      </c>
      <c r="AO98" s="229"/>
      <c r="AP98" s="229"/>
      <c r="AQ98" s="84" t="s">
        <v>88</v>
      </c>
      <c r="AR98" s="48"/>
      <c r="AS98" s="85">
        <v>0</v>
      </c>
      <c r="AT98" s="86">
        <f t="shared" si="1"/>
        <v>0</v>
      </c>
      <c r="AU98" s="87">
        <f>'TZB - Technologické zaříz...'!P121</f>
        <v>0</v>
      </c>
      <c r="AV98" s="86">
        <f>'TZB - Technologické zaříz...'!J35</f>
        <v>0</v>
      </c>
      <c r="AW98" s="86">
        <f>'TZB - Technologické zaříz...'!J36</f>
        <v>0</v>
      </c>
      <c r="AX98" s="86">
        <f>'TZB - Technologické zaříz...'!J37</f>
        <v>0</v>
      </c>
      <c r="AY98" s="86">
        <f>'TZB - Technologické zaříz...'!J38</f>
        <v>0</v>
      </c>
      <c r="AZ98" s="86">
        <f>'TZB - Technologické zaříz...'!F35</f>
        <v>0</v>
      </c>
      <c r="BA98" s="86">
        <f>'TZB - Technologické zaříz...'!F36</f>
        <v>0</v>
      </c>
      <c r="BB98" s="86">
        <f>'TZB - Technologické zaříz...'!F37</f>
        <v>0</v>
      </c>
      <c r="BC98" s="86">
        <f>'TZB - Technologické zaříz...'!F38</f>
        <v>0</v>
      </c>
      <c r="BD98" s="88">
        <f>'TZB - Technologické zaříz...'!F39</f>
        <v>0</v>
      </c>
      <c r="BT98" s="25" t="s">
        <v>89</v>
      </c>
      <c r="BV98" s="25" t="s">
        <v>75</v>
      </c>
      <c r="BW98" s="25" t="s">
        <v>93</v>
      </c>
      <c r="BX98" s="25" t="s">
        <v>85</v>
      </c>
      <c r="CL98" s="25" t="s">
        <v>1</v>
      </c>
    </row>
    <row r="99" spans="1:91" s="6" customFormat="1" ht="16.5" customHeight="1">
      <c r="A99" s="74" t="s">
        <v>77</v>
      </c>
      <c r="B99" s="75"/>
      <c r="C99" s="76"/>
      <c r="D99" s="225" t="s">
        <v>94</v>
      </c>
      <c r="E99" s="225"/>
      <c r="F99" s="225"/>
      <c r="G99" s="225"/>
      <c r="H99" s="225"/>
      <c r="I99" s="77"/>
      <c r="J99" s="225" t="s">
        <v>95</v>
      </c>
      <c r="K99" s="225"/>
      <c r="L99" s="225"/>
      <c r="M99" s="225"/>
      <c r="N99" s="225"/>
      <c r="O99" s="225"/>
      <c r="P99" s="225"/>
      <c r="Q99" s="225"/>
      <c r="R99" s="225"/>
      <c r="S99" s="225"/>
      <c r="T99" s="225"/>
      <c r="U99" s="225"/>
      <c r="V99" s="225"/>
      <c r="W99" s="225"/>
      <c r="X99" s="225"/>
      <c r="Y99" s="225"/>
      <c r="Z99" s="225"/>
      <c r="AA99" s="225"/>
      <c r="AB99" s="225"/>
      <c r="AC99" s="225"/>
      <c r="AD99" s="225"/>
      <c r="AE99" s="225"/>
      <c r="AF99" s="225"/>
      <c r="AG99" s="223">
        <f>'TI - Technická infrastruk...'!J30</f>
        <v>0</v>
      </c>
      <c r="AH99" s="224"/>
      <c r="AI99" s="224"/>
      <c r="AJ99" s="224"/>
      <c r="AK99" s="224"/>
      <c r="AL99" s="224"/>
      <c r="AM99" s="224"/>
      <c r="AN99" s="223">
        <f t="shared" si="0"/>
        <v>0</v>
      </c>
      <c r="AO99" s="224"/>
      <c r="AP99" s="224"/>
      <c r="AQ99" s="78" t="s">
        <v>80</v>
      </c>
      <c r="AR99" s="75"/>
      <c r="AS99" s="79">
        <v>0</v>
      </c>
      <c r="AT99" s="80">
        <f t="shared" si="1"/>
        <v>0</v>
      </c>
      <c r="AU99" s="81">
        <f>'TI - Technická infrastruk...'!P117</f>
        <v>0</v>
      </c>
      <c r="AV99" s="80">
        <f>'TI - Technická infrastruk...'!J33</f>
        <v>0</v>
      </c>
      <c r="AW99" s="80">
        <f>'TI - Technická infrastruk...'!J34</f>
        <v>0</v>
      </c>
      <c r="AX99" s="80">
        <f>'TI - Technická infrastruk...'!J35</f>
        <v>0</v>
      </c>
      <c r="AY99" s="80">
        <f>'TI - Technická infrastruk...'!J36</f>
        <v>0</v>
      </c>
      <c r="AZ99" s="80">
        <f>'TI - Technická infrastruk...'!F33</f>
        <v>0</v>
      </c>
      <c r="BA99" s="80">
        <f>'TI - Technická infrastruk...'!F34</f>
        <v>0</v>
      </c>
      <c r="BB99" s="80">
        <f>'TI - Technická infrastruk...'!F35</f>
        <v>0</v>
      </c>
      <c r="BC99" s="80">
        <f>'TI - Technická infrastruk...'!F36</f>
        <v>0</v>
      </c>
      <c r="BD99" s="82">
        <f>'TI - Technická infrastruk...'!F37</f>
        <v>0</v>
      </c>
      <c r="BT99" s="83" t="s">
        <v>81</v>
      </c>
      <c r="BV99" s="83" t="s">
        <v>75</v>
      </c>
      <c r="BW99" s="83" t="s">
        <v>96</v>
      </c>
      <c r="BX99" s="83" t="s">
        <v>4</v>
      </c>
      <c r="CL99" s="83" t="s">
        <v>1</v>
      </c>
      <c r="CM99" s="83" t="s">
        <v>81</v>
      </c>
    </row>
    <row r="100" spans="1:91" s="6" customFormat="1" ht="16.5" customHeight="1">
      <c r="A100" s="74" t="s">
        <v>77</v>
      </c>
      <c r="B100" s="75"/>
      <c r="C100" s="76"/>
      <c r="D100" s="225" t="s">
        <v>97</v>
      </c>
      <c r="E100" s="225"/>
      <c r="F100" s="225"/>
      <c r="G100" s="225"/>
      <c r="H100" s="225"/>
      <c r="I100" s="77"/>
      <c r="J100" s="225" t="s">
        <v>98</v>
      </c>
      <c r="K100" s="225"/>
      <c r="L100" s="225"/>
      <c r="M100" s="225"/>
      <c r="N100" s="225"/>
      <c r="O100" s="225"/>
      <c r="P100" s="225"/>
      <c r="Q100" s="225"/>
      <c r="R100" s="225"/>
      <c r="S100" s="225"/>
      <c r="T100" s="225"/>
      <c r="U100" s="225"/>
      <c r="V100" s="225"/>
      <c r="W100" s="225"/>
      <c r="X100" s="225"/>
      <c r="Y100" s="225"/>
      <c r="Z100" s="225"/>
      <c r="AA100" s="225"/>
      <c r="AB100" s="225"/>
      <c r="AC100" s="225"/>
      <c r="AD100" s="225"/>
      <c r="AE100" s="225"/>
      <c r="AF100" s="225"/>
      <c r="AG100" s="223">
        <f>'VRN - Vedlejší rozpočtové...'!J30</f>
        <v>0</v>
      </c>
      <c r="AH100" s="224"/>
      <c r="AI100" s="224"/>
      <c r="AJ100" s="224"/>
      <c r="AK100" s="224"/>
      <c r="AL100" s="224"/>
      <c r="AM100" s="224"/>
      <c r="AN100" s="223">
        <f t="shared" si="0"/>
        <v>0</v>
      </c>
      <c r="AO100" s="224"/>
      <c r="AP100" s="224"/>
      <c r="AQ100" s="78" t="s">
        <v>80</v>
      </c>
      <c r="AR100" s="75"/>
      <c r="AS100" s="89">
        <v>0</v>
      </c>
      <c r="AT100" s="90">
        <f t="shared" si="1"/>
        <v>0</v>
      </c>
      <c r="AU100" s="91">
        <f>'VRN - Vedlejší rozpočtové...'!P121</f>
        <v>0</v>
      </c>
      <c r="AV100" s="90">
        <f>'VRN - Vedlejší rozpočtové...'!J33</f>
        <v>0</v>
      </c>
      <c r="AW100" s="90">
        <f>'VRN - Vedlejší rozpočtové...'!J34</f>
        <v>0</v>
      </c>
      <c r="AX100" s="90">
        <f>'VRN - Vedlejší rozpočtové...'!J35</f>
        <v>0</v>
      </c>
      <c r="AY100" s="90">
        <f>'VRN - Vedlejší rozpočtové...'!J36</f>
        <v>0</v>
      </c>
      <c r="AZ100" s="90">
        <f>'VRN - Vedlejší rozpočtové...'!F33</f>
        <v>0</v>
      </c>
      <c r="BA100" s="90">
        <f>'VRN - Vedlejší rozpočtové...'!F34</f>
        <v>0</v>
      </c>
      <c r="BB100" s="90">
        <f>'VRN - Vedlejší rozpočtové...'!F35</f>
        <v>0</v>
      </c>
      <c r="BC100" s="90">
        <f>'VRN - Vedlejší rozpočtové...'!F36</f>
        <v>0</v>
      </c>
      <c r="BD100" s="92">
        <f>'VRN - Vedlejší rozpočtové...'!F37</f>
        <v>0</v>
      </c>
      <c r="BT100" s="83" t="s">
        <v>81</v>
      </c>
      <c r="BV100" s="83" t="s">
        <v>75</v>
      </c>
      <c r="BW100" s="83" t="s">
        <v>99</v>
      </c>
      <c r="BX100" s="83" t="s">
        <v>4</v>
      </c>
      <c r="CL100" s="83" t="s">
        <v>1</v>
      </c>
      <c r="CM100" s="83" t="s">
        <v>81</v>
      </c>
    </row>
    <row r="101" spans="1:91" s="1" customFormat="1" ht="30" customHeight="1">
      <c r="B101" s="32"/>
      <c r="AR101" s="32"/>
    </row>
    <row r="102" spans="1:91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32"/>
    </row>
  </sheetData>
  <mergeCells count="62">
    <mergeCell ref="AR2:BE2"/>
    <mergeCell ref="L33:P33"/>
    <mergeCell ref="W33:AE33"/>
    <mergeCell ref="AK33:AO33"/>
    <mergeCell ref="AK35:AO35"/>
    <mergeCell ref="X35:AB35"/>
    <mergeCell ref="L31:P31"/>
    <mergeCell ref="AK31:AO31"/>
    <mergeCell ref="L32:P32"/>
    <mergeCell ref="W32:AE32"/>
    <mergeCell ref="AK32:AO32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AK29:AO29"/>
    <mergeCell ref="W29:AE29"/>
    <mergeCell ref="L29:P29"/>
    <mergeCell ref="W30:AE30"/>
    <mergeCell ref="AK30:AO30"/>
    <mergeCell ref="L30:P30"/>
    <mergeCell ref="W31:AE31"/>
    <mergeCell ref="AN100:AP100"/>
    <mergeCell ref="AG100:AM100"/>
    <mergeCell ref="D100:H100"/>
    <mergeCell ref="J100:AF100"/>
    <mergeCell ref="AG94:AM94"/>
    <mergeCell ref="AN94:AP94"/>
    <mergeCell ref="AG98:AM98"/>
    <mergeCell ref="AN98:AP98"/>
    <mergeCell ref="E98:I98"/>
    <mergeCell ref="K98:AF98"/>
    <mergeCell ref="AN99:AP99"/>
    <mergeCell ref="AG99:AM99"/>
    <mergeCell ref="D99:H99"/>
    <mergeCell ref="J99:AF99"/>
    <mergeCell ref="D96:H96"/>
    <mergeCell ref="J96:AF96"/>
    <mergeCell ref="AN96:AP96"/>
    <mergeCell ref="AG96:AM96"/>
    <mergeCell ref="K97:AF97"/>
    <mergeCell ref="AN97:AP97"/>
    <mergeCell ref="E97:I97"/>
    <mergeCell ref="AG97:AM97"/>
    <mergeCell ref="C92:G92"/>
    <mergeCell ref="AG92:AM92"/>
    <mergeCell ref="AN92:AP92"/>
    <mergeCell ref="I92:AF92"/>
    <mergeCell ref="AN95:AP95"/>
    <mergeCell ref="D95:H95"/>
    <mergeCell ref="J95:AF95"/>
    <mergeCell ref="AG95:AM95"/>
    <mergeCell ref="L85:AO85"/>
    <mergeCell ref="AM87:AN87"/>
    <mergeCell ref="AM89:AP89"/>
    <mergeCell ref="AS89:AT91"/>
    <mergeCell ref="AM90:AP90"/>
  </mergeCells>
  <hyperlinks>
    <hyperlink ref="A95" location="'Dem - Bourací práce'!C2" display="/" xr:uid="{00000000-0004-0000-0000-000000000000}"/>
    <hyperlink ref="A97" location="'D.1.1 - ASŘ'!C2" display="/" xr:uid="{00000000-0004-0000-0000-000001000000}"/>
    <hyperlink ref="A98" location="'TZB - Technologické zaříz...'!C2" display="/" xr:uid="{00000000-0004-0000-0000-000002000000}"/>
    <hyperlink ref="A99" location="'TI - Technická infrastruk...'!C2" display="/" xr:uid="{00000000-0004-0000-0000-000003000000}"/>
    <hyperlink ref="A100" location="'VRN - Vedlejší rozpočtové...'!C2" display="/" xr:uid="{00000000-0004-0000-0000-000004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7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1" t="s">
        <v>5</v>
      </c>
      <c r="M2" s="236"/>
      <c r="N2" s="236"/>
      <c r="O2" s="236"/>
      <c r="P2" s="236"/>
      <c r="Q2" s="236"/>
      <c r="R2" s="236"/>
      <c r="S2" s="236"/>
      <c r="T2" s="236"/>
      <c r="U2" s="236"/>
      <c r="V2" s="236"/>
      <c r="AT2" s="17" t="s">
        <v>82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100</v>
      </c>
      <c r="L4" s="20"/>
      <c r="M4" s="93" t="s">
        <v>10</v>
      </c>
      <c r="AT4" s="17" t="s">
        <v>3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2" t="str">
        <f>'Rekapitulace stavby'!K6</f>
        <v>AREÁL VH Agroprodukt - Hala skladování potravin</v>
      </c>
      <c r="F7" s="253"/>
      <c r="G7" s="253"/>
      <c r="H7" s="253"/>
      <c r="L7" s="20"/>
    </row>
    <row r="8" spans="2:46" s="1" customFormat="1" ht="12" hidden="1" customHeight="1">
      <c r="B8" s="32"/>
      <c r="D8" s="27" t="s">
        <v>101</v>
      </c>
      <c r="L8" s="32"/>
    </row>
    <row r="9" spans="2:46" s="1" customFormat="1" ht="16.5" hidden="1" customHeight="1">
      <c r="B9" s="32"/>
      <c r="E9" s="209" t="s">
        <v>102</v>
      </c>
      <c r="F9" s="254"/>
      <c r="G9" s="254"/>
      <c r="H9" s="254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28. 1. 2026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hidden="1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55" t="str">
        <f>'Rekapitulace stavby'!E14</f>
        <v>Vyplň údaj</v>
      </c>
      <c r="F18" s="235"/>
      <c r="G18" s="235"/>
      <c r="H18" s="235"/>
      <c r="I18" s="27" t="s">
        <v>26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hidden="1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32</v>
      </c>
      <c r="L26" s="32"/>
    </row>
    <row r="27" spans="2:12" s="7" customFormat="1" ht="16.5" hidden="1" customHeight="1">
      <c r="B27" s="94"/>
      <c r="E27" s="240" t="s">
        <v>1</v>
      </c>
      <c r="F27" s="240"/>
      <c r="G27" s="240"/>
      <c r="H27" s="240"/>
      <c r="L27" s="94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5" t="s">
        <v>33</v>
      </c>
      <c r="J30" s="66">
        <f>ROUND(J120,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hidden="1" customHeight="1">
      <c r="B33" s="32"/>
      <c r="D33" s="55" t="s">
        <v>37</v>
      </c>
      <c r="E33" s="27" t="s">
        <v>38</v>
      </c>
      <c r="F33" s="86">
        <f>ROUND((SUM(BE120:BE175)),  2)</f>
        <v>0</v>
      </c>
      <c r="I33" s="96">
        <v>0.21</v>
      </c>
      <c r="J33" s="86">
        <f>ROUND(((SUM(BE120:BE175))*I33),  2)</f>
        <v>0</v>
      </c>
      <c r="L33" s="32"/>
    </row>
    <row r="34" spans="2:12" s="1" customFormat="1" ht="14.45" hidden="1" customHeight="1">
      <c r="B34" s="32"/>
      <c r="E34" s="27" t="s">
        <v>39</v>
      </c>
      <c r="F34" s="86">
        <f>ROUND((SUM(BF120:BF175)),  2)</f>
        <v>0</v>
      </c>
      <c r="I34" s="96">
        <v>0.12</v>
      </c>
      <c r="J34" s="86">
        <f>ROUND(((SUM(BF120:BF175))*I34),  2)</f>
        <v>0</v>
      </c>
      <c r="L34" s="32"/>
    </row>
    <row r="35" spans="2:12" s="1" customFormat="1" ht="14.45" hidden="1" customHeight="1">
      <c r="B35" s="32"/>
      <c r="E35" s="27" t="s">
        <v>40</v>
      </c>
      <c r="F35" s="86">
        <f>ROUND((SUM(BG120:BG175)),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41</v>
      </c>
      <c r="F36" s="86">
        <f>ROUND((SUM(BH120:BH175)),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42</v>
      </c>
      <c r="F37" s="86">
        <f>ROUND((SUM(BI120:BI175)),  2)</f>
        <v>0</v>
      </c>
      <c r="I37" s="96">
        <v>0</v>
      </c>
      <c r="J37" s="86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103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2" t="str">
        <f>E7</f>
        <v>AREÁL VH Agroprodukt - Hala skladování potravin</v>
      </c>
      <c r="F85" s="253"/>
      <c r="G85" s="253"/>
      <c r="H85" s="253"/>
      <c r="L85" s="32"/>
    </row>
    <row r="86" spans="2:47" s="1" customFormat="1" ht="12" customHeight="1">
      <c r="B86" s="32"/>
      <c r="C86" s="27" t="s">
        <v>101</v>
      </c>
      <c r="L86" s="32"/>
    </row>
    <row r="87" spans="2:47" s="1" customFormat="1" ht="16.5" customHeight="1">
      <c r="B87" s="32"/>
      <c r="E87" s="209" t="str">
        <f>E9</f>
        <v>Dem - Bourací práce</v>
      </c>
      <c r="F87" s="254"/>
      <c r="G87" s="254"/>
      <c r="H87" s="254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28. 1. 2026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104</v>
      </c>
      <c r="D94" s="97"/>
      <c r="E94" s="97"/>
      <c r="F94" s="97"/>
      <c r="G94" s="97"/>
      <c r="H94" s="97"/>
      <c r="I94" s="97"/>
      <c r="J94" s="106" t="s">
        <v>105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106</v>
      </c>
      <c r="J96" s="66">
        <f>J120</f>
        <v>0</v>
      </c>
      <c r="L96" s="32"/>
      <c r="AU96" s="17" t="s">
        <v>107</v>
      </c>
    </row>
    <row r="97" spans="2:12" s="8" customFormat="1" ht="24.95" customHeight="1">
      <c r="B97" s="108"/>
      <c r="D97" s="109" t="s">
        <v>108</v>
      </c>
      <c r="E97" s="110"/>
      <c r="F97" s="110"/>
      <c r="G97" s="110"/>
      <c r="H97" s="110"/>
      <c r="I97" s="110"/>
      <c r="J97" s="111">
        <f>J121</f>
        <v>0</v>
      </c>
      <c r="L97" s="108"/>
    </row>
    <row r="98" spans="2:12" s="9" customFormat="1" ht="19.899999999999999" customHeight="1">
      <c r="B98" s="112"/>
      <c r="D98" s="113" t="s">
        <v>109</v>
      </c>
      <c r="E98" s="114"/>
      <c r="F98" s="114"/>
      <c r="G98" s="114"/>
      <c r="H98" s="114"/>
      <c r="I98" s="114"/>
      <c r="J98" s="115">
        <f>J122</f>
        <v>0</v>
      </c>
      <c r="L98" s="112"/>
    </row>
    <row r="99" spans="2:12" s="9" customFormat="1" ht="19.899999999999999" customHeight="1">
      <c r="B99" s="112"/>
      <c r="D99" s="113" t="s">
        <v>110</v>
      </c>
      <c r="E99" s="114"/>
      <c r="F99" s="114"/>
      <c r="G99" s="114"/>
      <c r="H99" s="114"/>
      <c r="I99" s="114"/>
      <c r="J99" s="115">
        <f>J127</f>
        <v>0</v>
      </c>
      <c r="L99" s="112"/>
    </row>
    <row r="100" spans="2:12" s="9" customFormat="1" ht="19.899999999999999" customHeight="1">
      <c r="B100" s="112"/>
      <c r="D100" s="113" t="s">
        <v>111</v>
      </c>
      <c r="E100" s="114"/>
      <c r="F100" s="114"/>
      <c r="G100" s="114"/>
      <c r="H100" s="114"/>
      <c r="I100" s="114"/>
      <c r="J100" s="115">
        <f>J161</f>
        <v>0</v>
      </c>
      <c r="L100" s="112"/>
    </row>
    <row r="101" spans="2:12" s="1" customFormat="1" ht="21.75" customHeight="1">
      <c r="B101" s="32"/>
      <c r="L101" s="32"/>
    </row>
    <row r="102" spans="2:12" s="1" customFormat="1" ht="6.95" customHeight="1">
      <c r="B102" s="44"/>
      <c r="C102" s="45"/>
      <c r="D102" s="45"/>
      <c r="E102" s="45"/>
      <c r="F102" s="45"/>
      <c r="G102" s="45"/>
      <c r="H102" s="45"/>
      <c r="I102" s="45"/>
      <c r="J102" s="45"/>
      <c r="K102" s="45"/>
      <c r="L102" s="32"/>
    </row>
    <row r="106" spans="2:12" s="1" customFormat="1" ht="6.95" customHeight="1">
      <c r="B106" s="46"/>
      <c r="C106" s="47"/>
      <c r="D106" s="47"/>
      <c r="E106" s="47"/>
      <c r="F106" s="47"/>
      <c r="G106" s="47"/>
      <c r="H106" s="47"/>
      <c r="I106" s="47"/>
      <c r="J106" s="47"/>
      <c r="K106" s="47"/>
      <c r="L106" s="32"/>
    </row>
    <row r="107" spans="2:12" s="1" customFormat="1" ht="24.95" customHeight="1">
      <c r="B107" s="32"/>
      <c r="C107" s="21" t="s">
        <v>112</v>
      </c>
      <c r="L107" s="32"/>
    </row>
    <row r="108" spans="2:12" s="1" customFormat="1" ht="6.95" customHeight="1">
      <c r="B108" s="32"/>
      <c r="L108" s="32"/>
    </row>
    <row r="109" spans="2:12" s="1" customFormat="1" ht="12" customHeight="1">
      <c r="B109" s="32"/>
      <c r="C109" s="27" t="s">
        <v>16</v>
      </c>
      <c r="L109" s="32"/>
    </row>
    <row r="110" spans="2:12" s="1" customFormat="1" ht="16.5" customHeight="1">
      <c r="B110" s="32"/>
      <c r="E110" s="252" t="str">
        <f>E7</f>
        <v>AREÁL VH Agroprodukt - Hala skladování potravin</v>
      </c>
      <c r="F110" s="253"/>
      <c r="G110" s="253"/>
      <c r="H110" s="253"/>
      <c r="L110" s="32"/>
    </row>
    <row r="111" spans="2:12" s="1" customFormat="1" ht="12" customHeight="1">
      <c r="B111" s="32"/>
      <c r="C111" s="27" t="s">
        <v>101</v>
      </c>
      <c r="L111" s="32"/>
    </row>
    <row r="112" spans="2:12" s="1" customFormat="1" ht="16.5" customHeight="1">
      <c r="B112" s="32"/>
      <c r="E112" s="209" t="str">
        <f>E9</f>
        <v>Dem - Bourací práce</v>
      </c>
      <c r="F112" s="254"/>
      <c r="G112" s="254"/>
      <c r="H112" s="254"/>
      <c r="L112" s="32"/>
    </row>
    <row r="113" spans="2:65" s="1" customFormat="1" ht="6.95" customHeight="1">
      <c r="B113" s="32"/>
      <c r="L113" s="32"/>
    </row>
    <row r="114" spans="2:65" s="1" customFormat="1" ht="12" customHeight="1">
      <c r="B114" s="32"/>
      <c r="C114" s="27" t="s">
        <v>20</v>
      </c>
      <c r="F114" s="25" t="str">
        <f>F12</f>
        <v xml:space="preserve"> </v>
      </c>
      <c r="I114" s="27" t="s">
        <v>22</v>
      </c>
      <c r="J114" s="52" t="str">
        <f>IF(J12="","",J12)</f>
        <v>28. 1. 2026</v>
      </c>
      <c r="L114" s="32"/>
    </row>
    <row r="115" spans="2:65" s="1" customFormat="1" ht="6.95" customHeight="1">
      <c r="B115" s="32"/>
      <c r="L115" s="32"/>
    </row>
    <row r="116" spans="2:65" s="1" customFormat="1" ht="15.2" customHeight="1">
      <c r="B116" s="32"/>
      <c r="C116" s="27" t="s">
        <v>24</v>
      </c>
      <c r="F116" s="25" t="str">
        <f>E15</f>
        <v xml:space="preserve"> </v>
      </c>
      <c r="I116" s="27" t="s">
        <v>29</v>
      </c>
      <c r="J116" s="30" t="str">
        <f>E21</f>
        <v xml:space="preserve"> </v>
      </c>
      <c r="L116" s="32"/>
    </row>
    <row r="117" spans="2:65" s="1" customFormat="1" ht="15.2" customHeight="1">
      <c r="B117" s="32"/>
      <c r="C117" s="27" t="s">
        <v>27</v>
      </c>
      <c r="F117" s="25" t="str">
        <f>IF(E18="","",E18)</f>
        <v>Vyplň údaj</v>
      </c>
      <c r="I117" s="27" t="s">
        <v>31</v>
      </c>
      <c r="J117" s="30" t="str">
        <f>E24</f>
        <v xml:space="preserve"> </v>
      </c>
      <c r="L117" s="32"/>
    </row>
    <row r="118" spans="2:65" s="1" customFormat="1" ht="10.35" customHeight="1">
      <c r="B118" s="32"/>
      <c r="L118" s="32"/>
    </row>
    <row r="119" spans="2:65" s="10" customFormat="1" ht="29.25" customHeight="1">
      <c r="B119" s="116"/>
      <c r="C119" s="117" t="s">
        <v>113</v>
      </c>
      <c r="D119" s="118" t="s">
        <v>58</v>
      </c>
      <c r="E119" s="118" t="s">
        <v>54</v>
      </c>
      <c r="F119" s="118" t="s">
        <v>55</v>
      </c>
      <c r="G119" s="118" t="s">
        <v>114</v>
      </c>
      <c r="H119" s="118" t="s">
        <v>115</v>
      </c>
      <c r="I119" s="118" t="s">
        <v>116</v>
      </c>
      <c r="J119" s="118" t="s">
        <v>105</v>
      </c>
      <c r="K119" s="119" t="s">
        <v>117</v>
      </c>
      <c r="L119" s="116"/>
      <c r="M119" s="59" t="s">
        <v>1</v>
      </c>
      <c r="N119" s="60" t="s">
        <v>37</v>
      </c>
      <c r="O119" s="60" t="s">
        <v>118</v>
      </c>
      <c r="P119" s="60" t="s">
        <v>119</v>
      </c>
      <c r="Q119" s="60" t="s">
        <v>120</v>
      </c>
      <c r="R119" s="60" t="s">
        <v>121</v>
      </c>
      <c r="S119" s="60" t="s">
        <v>122</v>
      </c>
      <c r="T119" s="61" t="s">
        <v>123</v>
      </c>
    </row>
    <row r="120" spans="2:65" s="1" customFormat="1" ht="22.9" customHeight="1">
      <c r="B120" s="32"/>
      <c r="C120" s="64" t="s">
        <v>124</v>
      </c>
      <c r="J120" s="120">
        <f>BK120</f>
        <v>0</v>
      </c>
      <c r="L120" s="32"/>
      <c r="M120" s="62"/>
      <c r="N120" s="53"/>
      <c r="O120" s="53"/>
      <c r="P120" s="121">
        <f>P121</f>
        <v>0</v>
      </c>
      <c r="Q120" s="53"/>
      <c r="R120" s="121">
        <f>R121</f>
        <v>0</v>
      </c>
      <c r="S120" s="53"/>
      <c r="T120" s="122">
        <f>T121</f>
        <v>577.70079999999996</v>
      </c>
      <c r="AT120" s="17" t="s">
        <v>72</v>
      </c>
      <c r="AU120" s="17" t="s">
        <v>107</v>
      </c>
      <c r="BK120" s="123">
        <f>BK121</f>
        <v>0</v>
      </c>
    </row>
    <row r="121" spans="2:65" s="11" customFormat="1" ht="25.9" customHeight="1">
      <c r="B121" s="124"/>
      <c r="D121" s="125" t="s">
        <v>72</v>
      </c>
      <c r="E121" s="126" t="s">
        <v>125</v>
      </c>
      <c r="F121" s="126" t="s">
        <v>126</v>
      </c>
      <c r="I121" s="127"/>
      <c r="J121" s="128">
        <f>BK121</f>
        <v>0</v>
      </c>
      <c r="L121" s="124"/>
      <c r="M121" s="129"/>
      <c r="P121" s="130">
        <f>P122+P127+P161</f>
        <v>0</v>
      </c>
      <c r="R121" s="130">
        <f>R122+R127+R161</f>
        <v>0</v>
      </c>
      <c r="T121" s="131">
        <f>T122+T127+T161</f>
        <v>577.70079999999996</v>
      </c>
      <c r="AR121" s="125" t="s">
        <v>81</v>
      </c>
      <c r="AT121" s="132" t="s">
        <v>72</v>
      </c>
      <c r="AU121" s="132" t="s">
        <v>73</v>
      </c>
      <c r="AY121" s="125" t="s">
        <v>127</v>
      </c>
      <c r="BK121" s="133">
        <f>BK122+BK127+BK161</f>
        <v>0</v>
      </c>
    </row>
    <row r="122" spans="2:65" s="11" customFormat="1" ht="22.9" customHeight="1">
      <c r="B122" s="124"/>
      <c r="D122" s="125" t="s">
        <v>72</v>
      </c>
      <c r="E122" s="134" t="s">
        <v>81</v>
      </c>
      <c r="F122" s="134" t="s">
        <v>128</v>
      </c>
      <c r="I122" s="127"/>
      <c r="J122" s="135">
        <f>BK122</f>
        <v>0</v>
      </c>
      <c r="L122" s="124"/>
      <c r="M122" s="129"/>
      <c r="P122" s="130">
        <f>SUM(P123:P126)</f>
        <v>0</v>
      </c>
      <c r="R122" s="130">
        <f>SUM(R123:R126)</f>
        <v>0</v>
      </c>
      <c r="T122" s="131">
        <f>SUM(T123:T126)</f>
        <v>80.099999999999994</v>
      </c>
      <c r="AR122" s="125" t="s">
        <v>81</v>
      </c>
      <c r="AT122" s="132" t="s">
        <v>72</v>
      </c>
      <c r="AU122" s="132" t="s">
        <v>81</v>
      </c>
      <c r="AY122" s="125" t="s">
        <v>127</v>
      </c>
      <c r="BK122" s="133">
        <f>SUM(BK123:BK126)</f>
        <v>0</v>
      </c>
    </row>
    <row r="123" spans="2:65" s="1" customFormat="1" ht="33" customHeight="1">
      <c r="B123" s="136"/>
      <c r="C123" s="137" t="s">
        <v>81</v>
      </c>
      <c r="D123" s="137" t="s">
        <v>129</v>
      </c>
      <c r="E123" s="138" t="s">
        <v>130</v>
      </c>
      <c r="F123" s="139" t="s">
        <v>131</v>
      </c>
      <c r="G123" s="140" t="s">
        <v>132</v>
      </c>
      <c r="H123" s="141">
        <v>90</v>
      </c>
      <c r="I123" s="142"/>
      <c r="J123" s="143">
        <f>ROUND(I123*H123,2)</f>
        <v>0</v>
      </c>
      <c r="K123" s="139" t="s">
        <v>133</v>
      </c>
      <c r="L123" s="32"/>
      <c r="M123" s="144" t="s">
        <v>1</v>
      </c>
      <c r="N123" s="145" t="s">
        <v>39</v>
      </c>
      <c r="P123" s="146">
        <f>O123*H123</f>
        <v>0</v>
      </c>
      <c r="Q123" s="146">
        <v>0</v>
      </c>
      <c r="R123" s="146">
        <f>Q123*H123</f>
        <v>0</v>
      </c>
      <c r="S123" s="146">
        <v>0.44</v>
      </c>
      <c r="T123" s="147">
        <f>S123*H123</f>
        <v>39.6</v>
      </c>
      <c r="AR123" s="148" t="s">
        <v>134</v>
      </c>
      <c r="AT123" s="148" t="s">
        <v>129</v>
      </c>
      <c r="AU123" s="148" t="s">
        <v>89</v>
      </c>
      <c r="AY123" s="17" t="s">
        <v>127</v>
      </c>
      <c r="BE123" s="149">
        <f>IF(N123="základní",J123,0)</f>
        <v>0</v>
      </c>
      <c r="BF123" s="149">
        <f>IF(N123="snížená",J123,0)</f>
        <v>0</v>
      </c>
      <c r="BG123" s="149">
        <f>IF(N123="zákl. přenesená",J123,0)</f>
        <v>0</v>
      </c>
      <c r="BH123" s="149">
        <f>IF(N123="sníž. přenesená",J123,0)</f>
        <v>0</v>
      </c>
      <c r="BI123" s="149">
        <f>IF(N123="nulová",J123,0)</f>
        <v>0</v>
      </c>
      <c r="BJ123" s="17" t="s">
        <v>89</v>
      </c>
      <c r="BK123" s="149">
        <f>ROUND(I123*H123,2)</f>
        <v>0</v>
      </c>
      <c r="BL123" s="17" t="s">
        <v>134</v>
      </c>
      <c r="BM123" s="148" t="s">
        <v>135</v>
      </c>
    </row>
    <row r="124" spans="2:65" s="1" customFormat="1" ht="39">
      <c r="B124" s="32"/>
      <c r="D124" s="150" t="s">
        <v>136</v>
      </c>
      <c r="F124" s="151" t="s">
        <v>137</v>
      </c>
      <c r="I124" s="152"/>
      <c r="L124" s="32"/>
      <c r="M124" s="153"/>
      <c r="T124" s="56"/>
      <c r="AT124" s="17" t="s">
        <v>136</v>
      </c>
      <c r="AU124" s="17" t="s">
        <v>89</v>
      </c>
    </row>
    <row r="125" spans="2:65" s="1" customFormat="1" ht="24.2" customHeight="1">
      <c r="B125" s="136"/>
      <c r="C125" s="137" t="s">
        <v>89</v>
      </c>
      <c r="D125" s="137" t="s">
        <v>129</v>
      </c>
      <c r="E125" s="138" t="s">
        <v>138</v>
      </c>
      <c r="F125" s="139" t="s">
        <v>139</v>
      </c>
      <c r="G125" s="140" t="s">
        <v>132</v>
      </c>
      <c r="H125" s="141">
        <v>90</v>
      </c>
      <c r="I125" s="142"/>
      <c r="J125" s="143">
        <f>ROUND(I125*H125,2)</f>
        <v>0</v>
      </c>
      <c r="K125" s="139" t="s">
        <v>133</v>
      </c>
      <c r="L125" s="32"/>
      <c r="M125" s="144" t="s">
        <v>1</v>
      </c>
      <c r="N125" s="145" t="s">
        <v>39</v>
      </c>
      <c r="P125" s="146">
        <f>O125*H125</f>
        <v>0</v>
      </c>
      <c r="Q125" s="146">
        <v>0</v>
      </c>
      <c r="R125" s="146">
        <f>Q125*H125</f>
        <v>0</v>
      </c>
      <c r="S125" s="146">
        <v>0.45</v>
      </c>
      <c r="T125" s="147">
        <f>S125*H125</f>
        <v>40.5</v>
      </c>
      <c r="AR125" s="148" t="s">
        <v>134</v>
      </c>
      <c r="AT125" s="148" t="s">
        <v>129</v>
      </c>
      <c r="AU125" s="148" t="s">
        <v>89</v>
      </c>
      <c r="AY125" s="17" t="s">
        <v>127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89</v>
      </c>
      <c r="BK125" s="149">
        <f>ROUND(I125*H125,2)</f>
        <v>0</v>
      </c>
      <c r="BL125" s="17" t="s">
        <v>134</v>
      </c>
      <c r="BM125" s="148" t="s">
        <v>140</v>
      </c>
    </row>
    <row r="126" spans="2:65" s="1" customFormat="1" ht="39">
      <c r="B126" s="32"/>
      <c r="D126" s="150" t="s">
        <v>136</v>
      </c>
      <c r="F126" s="151" t="s">
        <v>141</v>
      </c>
      <c r="I126" s="152"/>
      <c r="L126" s="32"/>
      <c r="M126" s="153"/>
      <c r="T126" s="56"/>
      <c r="AT126" s="17" t="s">
        <v>136</v>
      </c>
      <c r="AU126" s="17" t="s">
        <v>89</v>
      </c>
    </row>
    <row r="127" spans="2:65" s="11" customFormat="1" ht="22.9" customHeight="1">
      <c r="B127" s="124"/>
      <c r="D127" s="125" t="s">
        <v>72</v>
      </c>
      <c r="E127" s="134" t="s">
        <v>142</v>
      </c>
      <c r="F127" s="134" t="s">
        <v>143</v>
      </c>
      <c r="I127" s="127"/>
      <c r="J127" s="135">
        <f>BK127</f>
        <v>0</v>
      </c>
      <c r="L127" s="124"/>
      <c r="M127" s="129"/>
      <c r="P127" s="130">
        <f>SUM(P128:P160)</f>
        <v>0</v>
      </c>
      <c r="R127" s="130">
        <f>SUM(R128:R160)</f>
        <v>0</v>
      </c>
      <c r="T127" s="131">
        <f>SUM(T128:T160)</f>
        <v>497.60079999999999</v>
      </c>
      <c r="AR127" s="125" t="s">
        <v>81</v>
      </c>
      <c r="AT127" s="132" t="s">
        <v>72</v>
      </c>
      <c r="AU127" s="132" t="s">
        <v>81</v>
      </c>
      <c r="AY127" s="125" t="s">
        <v>127</v>
      </c>
      <c r="BK127" s="133">
        <f>SUM(BK128:BK160)</f>
        <v>0</v>
      </c>
    </row>
    <row r="128" spans="2:65" s="1" customFormat="1" ht="24.2" customHeight="1">
      <c r="B128" s="136"/>
      <c r="C128" s="137" t="s">
        <v>144</v>
      </c>
      <c r="D128" s="137" t="s">
        <v>129</v>
      </c>
      <c r="E128" s="138" t="s">
        <v>145</v>
      </c>
      <c r="F128" s="139" t="s">
        <v>146</v>
      </c>
      <c r="G128" s="140" t="s">
        <v>147</v>
      </c>
      <c r="H128" s="141">
        <v>12.398999999999999</v>
      </c>
      <c r="I128" s="142"/>
      <c r="J128" s="143">
        <f>ROUND(I128*H128,2)</f>
        <v>0</v>
      </c>
      <c r="K128" s="139" t="s">
        <v>133</v>
      </c>
      <c r="L128" s="32"/>
      <c r="M128" s="144" t="s">
        <v>1</v>
      </c>
      <c r="N128" s="145" t="s">
        <v>39</v>
      </c>
      <c r="P128" s="146">
        <f>O128*H128</f>
        <v>0</v>
      </c>
      <c r="Q128" s="146">
        <v>0</v>
      </c>
      <c r="R128" s="146">
        <f>Q128*H128</f>
        <v>0</v>
      </c>
      <c r="S128" s="146">
        <v>1.8</v>
      </c>
      <c r="T128" s="147">
        <f>S128*H128</f>
        <v>22.318199999999997</v>
      </c>
      <c r="AR128" s="148" t="s">
        <v>134</v>
      </c>
      <c r="AT128" s="148" t="s">
        <v>129</v>
      </c>
      <c r="AU128" s="148" t="s">
        <v>89</v>
      </c>
      <c r="AY128" s="17" t="s">
        <v>127</v>
      </c>
      <c r="BE128" s="149">
        <f>IF(N128="základní",J128,0)</f>
        <v>0</v>
      </c>
      <c r="BF128" s="149">
        <f>IF(N128="snížená",J128,0)</f>
        <v>0</v>
      </c>
      <c r="BG128" s="149">
        <f>IF(N128="zákl. přenesená",J128,0)</f>
        <v>0</v>
      </c>
      <c r="BH128" s="149">
        <f>IF(N128="sníž. přenesená",J128,0)</f>
        <v>0</v>
      </c>
      <c r="BI128" s="149">
        <f>IF(N128="nulová",J128,0)</f>
        <v>0</v>
      </c>
      <c r="BJ128" s="17" t="s">
        <v>89</v>
      </c>
      <c r="BK128" s="149">
        <f>ROUND(I128*H128,2)</f>
        <v>0</v>
      </c>
      <c r="BL128" s="17" t="s">
        <v>134</v>
      </c>
      <c r="BM128" s="148" t="s">
        <v>148</v>
      </c>
    </row>
    <row r="129" spans="2:65" s="1" customFormat="1" ht="29.25">
      <c r="B129" s="32"/>
      <c r="D129" s="150" t="s">
        <v>136</v>
      </c>
      <c r="F129" s="151" t="s">
        <v>149</v>
      </c>
      <c r="I129" s="152"/>
      <c r="L129" s="32"/>
      <c r="M129" s="153"/>
      <c r="T129" s="56"/>
      <c r="AT129" s="17" t="s">
        <v>136</v>
      </c>
      <c r="AU129" s="17" t="s">
        <v>89</v>
      </c>
    </row>
    <row r="130" spans="2:65" s="12" customFormat="1" ht="11.25">
      <c r="B130" s="154"/>
      <c r="D130" s="150" t="s">
        <v>150</v>
      </c>
      <c r="E130" s="155" t="s">
        <v>1</v>
      </c>
      <c r="F130" s="156" t="s">
        <v>151</v>
      </c>
      <c r="H130" s="155" t="s">
        <v>1</v>
      </c>
      <c r="I130" s="157"/>
      <c r="L130" s="154"/>
      <c r="M130" s="158"/>
      <c r="T130" s="159"/>
      <c r="AT130" s="155" t="s">
        <v>150</v>
      </c>
      <c r="AU130" s="155" t="s">
        <v>89</v>
      </c>
      <c r="AV130" s="12" t="s">
        <v>81</v>
      </c>
      <c r="AW130" s="12" t="s">
        <v>30</v>
      </c>
      <c r="AX130" s="12" t="s">
        <v>73</v>
      </c>
      <c r="AY130" s="155" t="s">
        <v>127</v>
      </c>
    </row>
    <row r="131" spans="2:65" s="13" customFormat="1" ht="11.25">
      <c r="B131" s="160"/>
      <c r="D131" s="150" t="s">
        <v>150</v>
      </c>
      <c r="E131" s="161" t="s">
        <v>1</v>
      </c>
      <c r="F131" s="162" t="s">
        <v>152</v>
      </c>
      <c r="H131" s="163">
        <v>12.398999999999999</v>
      </c>
      <c r="I131" s="164"/>
      <c r="L131" s="160"/>
      <c r="M131" s="165"/>
      <c r="T131" s="166"/>
      <c r="AT131" s="161" t="s">
        <v>150</v>
      </c>
      <c r="AU131" s="161" t="s">
        <v>89</v>
      </c>
      <c r="AV131" s="13" t="s">
        <v>89</v>
      </c>
      <c r="AW131" s="13" t="s">
        <v>30</v>
      </c>
      <c r="AX131" s="13" t="s">
        <v>81</v>
      </c>
      <c r="AY131" s="161" t="s">
        <v>127</v>
      </c>
    </row>
    <row r="132" spans="2:65" s="1" customFormat="1" ht="24.2" customHeight="1">
      <c r="B132" s="136"/>
      <c r="C132" s="137" t="s">
        <v>134</v>
      </c>
      <c r="D132" s="137" t="s">
        <v>129</v>
      </c>
      <c r="E132" s="138" t="s">
        <v>153</v>
      </c>
      <c r="F132" s="139" t="s">
        <v>154</v>
      </c>
      <c r="G132" s="140" t="s">
        <v>132</v>
      </c>
      <c r="H132" s="141">
        <v>45</v>
      </c>
      <c r="I132" s="142"/>
      <c r="J132" s="143">
        <f>ROUND(I132*H132,2)</f>
        <v>0</v>
      </c>
      <c r="K132" s="139" t="s">
        <v>133</v>
      </c>
      <c r="L132" s="32"/>
      <c r="M132" s="144" t="s">
        <v>1</v>
      </c>
      <c r="N132" s="145" t="s">
        <v>39</v>
      </c>
      <c r="P132" s="146">
        <f>O132*H132</f>
        <v>0</v>
      </c>
      <c r="Q132" s="146">
        <v>0</v>
      </c>
      <c r="R132" s="146">
        <f>Q132*H132</f>
        <v>0</v>
      </c>
      <c r="S132" s="146">
        <v>2.5000000000000001E-2</v>
      </c>
      <c r="T132" s="147">
        <f>S132*H132</f>
        <v>1.125</v>
      </c>
      <c r="AR132" s="148" t="s">
        <v>134</v>
      </c>
      <c r="AT132" s="148" t="s">
        <v>129</v>
      </c>
      <c r="AU132" s="148" t="s">
        <v>89</v>
      </c>
      <c r="AY132" s="17" t="s">
        <v>127</v>
      </c>
      <c r="BE132" s="149">
        <f>IF(N132="základní",J132,0)</f>
        <v>0</v>
      </c>
      <c r="BF132" s="149">
        <f>IF(N132="snížená",J132,0)</f>
        <v>0</v>
      </c>
      <c r="BG132" s="149">
        <f>IF(N132="zákl. přenesená",J132,0)</f>
        <v>0</v>
      </c>
      <c r="BH132" s="149">
        <f>IF(N132="sníž. přenesená",J132,0)</f>
        <v>0</v>
      </c>
      <c r="BI132" s="149">
        <f>IF(N132="nulová",J132,0)</f>
        <v>0</v>
      </c>
      <c r="BJ132" s="17" t="s">
        <v>89</v>
      </c>
      <c r="BK132" s="149">
        <f>ROUND(I132*H132,2)</f>
        <v>0</v>
      </c>
      <c r="BL132" s="17" t="s">
        <v>134</v>
      </c>
      <c r="BM132" s="148" t="s">
        <v>155</v>
      </c>
    </row>
    <row r="133" spans="2:65" s="1" customFormat="1" ht="19.5">
      <c r="B133" s="32"/>
      <c r="D133" s="150" t="s">
        <v>136</v>
      </c>
      <c r="F133" s="151" t="s">
        <v>156</v>
      </c>
      <c r="I133" s="152"/>
      <c r="L133" s="32"/>
      <c r="M133" s="153"/>
      <c r="T133" s="56"/>
      <c r="AT133" s="17" t="s">
        <v>136</v>
      </c>
      <c r="AU133" s="17" t="s">
        <v>89</v>
      </c>
    </row>
    <row r="134" spans="2:65" s="12" customFormat="1" ht="11.25">
      <c r="B134" s="154"/>
      <c r="D134" s="150" t="s">
        <v>150</v>
      </c>
      <c r="E134" s="155" t="s">
        <v>1</v>
      </c>
      <c r="F134" s="156" t="s">
        <v>157</v>
      </c>
      <c r="H134" s="155" t="s">
        <v>1</v>
      </c>
      <c r="I134" s="157"/>
      <c r="L134" s="154"/>
      <c r="M134" s="158"/>
      <c r="T134" s="159"/>
      <c r="AT134" s="155" t="s">
        <v>150</v>
      </c>
      <c r="AU134" s="155" t="s">
        <v>89</v>
      </c>
      <c r="AV134" s="12" t="s">
        <v>81</v>
      </c>
      <c r="AW134" s="12" t="s">
        <v>30</v>
      </c>
      <c r="AX134" s="12" t="s">
        <v>73</v>
      </c>
      <c r="AY134" s="155" t="s">
        <v>127</v>
      </c>
    </row>
    <row r="135" spans="2:65" s="13" customFormat="1" ht="11.25">
      <c r="B135" s="160"/>
      <c r="D135" s="150" t="s">
        <v>150</v>
      </c>
      <c r="E135" s="161" t="s">
        <v>1</v>
      </c>
      <c r="F135" s="162" t="s">
        <v>158</v>
      </c>
      <c r="H135" s="163">
        <v>45</v>
      </c>
      <c r="I135" s="164"/>
      <c r="L135" s="160"/>
      <c r="M135" s="165"/>
      <c r="T135" s="166"/>
      <c r="AT135" s="161" t="s">
        <v>150</v>
      </c>
      <c r="AU135" s="161" t="s">
        <v>89</v>
      </c>
      <c r="AV135" s="13" t="s">
        <v>89</v>
      </c>
      <c r="AW135" s="13" t="s">
        <v>30</v>
      </c>
      <c r="AX135" s="13" t="s">
        <v>81</v>
      </c>
      <c r="AY135" s="161" t="s">
        <v>127</v>
      </c>
    </row>
    <row r="136" spans="2:65" s="1" customFormat="1" ht="33" customHeight="1">
      <c r="B136" s="136"/>
      <c r="C136" s="137" t="s">
        <v>159</v>
      </c>
      <c r="D136" s="137" t="s">
        <v>129</v>
      </c>
      <c r="E136" s="138" t="s">
        <v>160</v>
      </c>
      <c r="F136" s="139" t="s">
        <v>161</v>
      </c>
      <c r="G136" s="140" t="s">
        <v>147</v>
      </c>
      <c r="H136" s="141">
        <v>786</v>
      </c>
      <c r="I136" s="142"/>
      <c r="J136" s="143">
        <f>ROUND(I136*H136,2)</f>
        <v>0</v>
      </c>
      <c r="K136" s="139" t="s">
        <v>133</v>
      </c>
      <c r="L136" s="32"/>
      <c r="M136" s="144" t="s">
        <v>1</v>
      </c>
      <c r="N136" s="145" t="s">
        <v>39</v>
      </c>
      <c r="P136" s="146">
        <f>O136*H136</f>
        <v>0</v>
      </c>
      <c r="Q136" s="146">
        <v>0</v>
      </c>
      <c r="R136" s="146">
        <f>Q136*H136</f>
        <v>0</v>
      </c>
      <c r="S136" s="146">
        <v>0.37</v>
      </c>
      <c r="T136" s="147">
        <f>S136*H136</f>
        <v>290.82</v>
      </c>
      <c r="AR136" s="148" t="s">
        <v>134</v>
      </c>
      <c r="AT136" s="148" t="s">
        <v>129</v>
      </c>
      <c r="AU136" s="148" t="s">
        <v>89</v>
      </c>
      <c r="AY136" s="17" t="s">
        <v>127</v>
      </c>
      <c r="BE136" s="149">
        <f>IF(N136="základní",J136,0)</f>
        <v>0</v>
      </c>
      <c r="BF136" s="149">
        <f>IF(N136="snížená",J136,0)</f>
        <v>0</v>
      </c>
      <c r="BG136" s="149">
        <f>IF(N136="zákl. přenesená",J136,0)</f>
        <v>0</v>
      </c>
      <c r="BH136" s="149">
        <f>IF(N136="sníž. přenesená",J136,0)</f>
        <v>0</v>
      </c>
      <c r="BI136" s="149">
        <f>IF(N136="nulová",J136,0)</f>
        <v>0</v>
      </c>
      <c r="BJ136" s="17" t="s">
        <v>89</v>
      </c>
      <c r="BK136" s="149">
        <f>ROUND(I136*H136,2)</f>
        <v>0</v>
      </c>
      <c r="BL136" s="17" t="s">
        <v>134</v>
      </c>
      <c r="BM136" s="148" t="s">
        <v>162</v>
      </c>
    </row>
    <row r="137" spans="2:65" s="1" customFormat="1" ht="29.25">
      <c r="B137" s="32"/>
      <c r="D137" s="150" t="s">
        <v>136</v>
      </c>
      <c r="F137" s="151" t="s">
        <v>163</v>
      </c>
      <c r="I137" s="152"/>
      <c r="L137" s="32"/>
      <c r="M137" s="153"/>
      <c r="T137" s="56"/>
      <c r="AT137" s="17" t="s">
        <v>136</v>
      </c>
      <c r="AU137" s="17" t="s">
        <v>89</v>
      </c>
    </row>
    <row r="138" spans="2:65" s="13" customFormat="1" ht="11.25">
      <c r="B138" s="160"/>
      <c r="D138" s="150" t="s">
        <v>150</v>
      </c>
      <c r="E138" s="161" t="s">
        <v>1</v>
      </c>
      <c r="F138" s="162" t="s">
        <v>164</v>
      </c>
      <c r="H138" s="163">
        <v>786</v>
      </c>
      <c r="I138" s="164"/>
      <c r="L138" s="160"/>
      <c r="M138" s="165"/>
      <c r="T138" s="166"/>
      <c r="AT138" s="161" t="s">
        <v>150</v>
      </c>
      <c r="AU138" s="161" t="s">
        <v>89</v>
      </c>
      <c r="AV138" s="13" t="s">
        <v>89</v>
      </c>
      <c r="AW138" s="13" t="s">
        <v>30</v>
      </c>
      <c r="AX138" s="13" t="s">
        <v>73</v>
      </c>
      <c r="AY138" s="161" t="s">
        <v>127</v>
      </c>
    </row>
    <row r="139" spans="2:65" s="14" customFormat="1" ht="11.25">
      <c r="B139" s="167"/>
      <c r="D139" s="150" t="s">
        <v>150</v>
      </c>
      <c r="E139" s="168" t="s">
        <v>1</v>
      </c>
      <c r="F139" s="169" t="s">
        <v>165</v>
      </c>
      <c r="H139" s="170">
        <v>786</v>
      </c>
      <c r="I139" s="171"/>
      <c r="L139" s="167"/>
      <c r="M139" s="172"/>
      <c r="T139" s="173"/>
      <c r="AT139" s="168" t="s">
        <v>150</v>
      </c>
      <c r="AU139" s="168" t="s">
        <v>89</v>
      </c>
      <c r="AV139" s="14" t="s">
        <v>134</v>
      </c>
      <c r="AW139" s="14" t="s">
        <v>30</v>
      </c>
      <c r="AX139" s="14" t="s">
        <v>81</v>
      </c>
      <c r="AY139" s="168" t="s">
        <v>127</v>
      </c>
    </row>
    <row r="140" spans="2:65" s="1" customFormat="1" ht="16.5" customHeight="1">
      <c r="B140" s="136"/>
      <c r="C140" s="137" t="s">
        <v>166</v>
      </c>
      <c r="D140" s="137" t="s">
        <v>129</v>
      </c>
      <c r="E140" s="138" t="s">
        <v>167</v>
      </c>
      <c r="F140" s="139" t="s">
        <v>168</v>
      </c>
      <c r="G140" s="140" t="s">
        <v>147</v>
      </c>
      <c r="H140" s="141">
        <v>60.536000000000001</v>
      </c>
      <c r="I140" s="142"/>
      <c r="J140" s="143">
        <f>ROUND(I140*H140,2)</f>
        <v>0</v>
      </c>
      <c r="K140" s="139" t="s">
        <v>133</v>
      </c>
      <c r="L140" s="32"/>
      <c r="M140" s="144" t="s">
        <v>1</v>
      </c>
      <c r="N140" s="145" t="s">
        <v>39</v>
      </c>
      <c r="P140" s="146">
        <f>O140*H140</f>
        <v>0</v>
      </c>
      <c r="Q140" s="146">
        <v>0</v>
      </c>
      <c r="R140" s="146">
        <f>Q140*H140</f>
        <v>0</v>
      </c>
      <c r="S140" s="146">
        <v>2</v>
      </c>
      <c r="T140" s="147">
        <f>S140*H140</f>
        <v>121.072</v>
      </c>
      <c r="AR140" s="148" t="s">
        <v>134</v>
      </c>
      <c r="AT140" s="148" t="s">
        <v>129</v>
      </c>
      <c r="AU140" s="148" t="s">
        <v>89</v>
      </c>
      <c r="AY140" s="17" t="s">
        <v>127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89</v>
      </c>
      <c r="BK140" s="149">
        <f>ROUND(I140*H140,2)</f>
        <v>0</v>
      </c>
      <c r="BL140" s="17" t="s">
        <v>134</v>
      </c>
      <c r="BM140" s="148" t="s">
        <v>169</v>
      </c>
    </row>
    <row r="141" spans="2:65" s="1" customFormat="1" ht="11.25">
      <c r="B141" s="32"/>
      <c r="D141" s="150" t="s">
        <v>136</v>
      </c>
      <c r="F141" s="151" t="s">
        <v>168</v>
      </c>
      <c r="I141" s="152"/>
      <c r="L141" s="32"/>
      <c r="M141" s="153"/>
      <c r="T141" s="56"/>
      <c r="AT141" s="17" t="s">
        <v>136</v>
      </c>
      <c r="AU141" s="17" t="s">
        <v>89</v>
      </c>
    </row>
    <row r="142" spans="2:65" s="13" customFormat="1" ht="11.25">
      <c r="B142" s="160"/>
      <c r="D142" s="150" t="s">
        <v>150</v>
      </c>
      <c r="E142" s="161" t="s">
        <v>1</v>
      </c>
      <c r="F142" s="162" t="s">
        <v>170</v>
      </c>
      <c r="H142" s="163">
        <v>53.08</v>
      </c>
      <c r="I142" s="164"/>
      <c r="L142" s="160"/>
      <c r="M142" s="165"/>
      <c r="T142" s="166"/>
      <c r="AT142" s="161" t="s">
        <v>150</v>
      </c>
      <c r="AU142" s="161" t="s">
        <v>89</v>
      </c>
      <c r="AV142" s="13" t="s">
        <v>89</v>
      </c>
      <c r="AW142" s="13" t="s">
        <v>30</v>
      </c>
      <c r="AX142" s="13" t="s">
        <v>73</v>
      </c>
      <c r="AY142" s="161" t="s">
        <v>127</v>
      </c>
    </row>
    <row r="143" spans="2:65" s="13" customFormat="1" ht="11.25">
      <c r="B143" s="160"/>
      <c r="D143" s="150" t="s">
        <v>150</v>
      </c>
      <c r="E143" s="161" t="s">
        <v>1</v>
      </c>
      <c r="F143" s="162" t="s">
        <v>171</v>
      </c>
      <c r="H143" s="163">
        <v>23.4</v>
      </c>
      <c r="I143" s="164"/>
      <c r="L143" s="160"/>
      <c r="M143" s="165"/>
      <c r="T143" s="166"/>
      <c r="AT143" s="161" t="s">
        <v>150</v>
      </c>
      <c r="AU143" s="161" t="s">
        <v>89</v>
      </c>
      <c r="AV143" s="13" t="s">
        <v>89</v>
      </c>
      <c r="AW143" s="13" t="s">
        <v>30</v>
      </c>
      <c r="AX143" s="13" t="s">
        <v>73</v>
      </c>
      <c r="AY143" s="161" t="s">
        <v>127</v>
      </c>
    </row>
    <row r="144" spans="2:65" s="13" customFormat="1" ht="11.25">
      <c r="B144" s="160"/>
      <c r="D144" s="150" t="s">
        <v>150</v>
      </c>
      <c r="E144" s="161" t="s">
        <v>1</v>
      </c>
      <c r="F144" s="162" t="s">
        <v>172</v>
      </c>
      <c r="H144" s="163">
        <v>10</v>
      </c>
      <c r="I144" s="164"/>
      <c r="L144" s="160"/>
      <c r="M144" s="165"/>
      <c r="T144" s="166"/>
      <c r="AT144" s="161" t="s">
        <v>150</v>
      </c>
      <c r="AU144" s="161" t="s">
        <v>89</v>
      </c>
      <c r="AV144" s="13" t="s">
        <v>89</v>
      </c>
      <c r="AW144" s="13" t="s">
        <v>30</v>
      </c>
      <c r="AX144" s="13" t="s">
        <v>73</v>
      </c>
      <c r="AY144" s="161" t="s">
        <v>127</v>
      </c>
    </row>
    <row r="145" spans="2:65" s="14" customFormat="1" ht="11.25">
      <c r="B145" s="167"/>
      <c r="D145" s="150" t="s">
        <v>150</v>
      </c>
      <c r="E145" s="168" t="s">
        <v>1</v>
      </c>
      <c r="F145" s="169" t="s">
        <v>165</v>
      </c>
      <c r="H145" s="170">
        <v>86.47999999999999</v>
      </c>
      <c r="I145" s="171"/>
      <c r="L145" s="167"/>
      <c r="M145" s="172"/>
      <c r="T145" s="173"/>
      <c r="AT145" s="168" t="s">
        <v>150</v>
      </c>
      <c r="AU145" s="168" t="s">
        <v>89</v>
      </c>
      <c r="AV145" s="14" t="s">
        <v>134</v>
      </c>
      <c r="AW145" s="14" t="s">
        <v>30</v>
      </c>
      <c r="AX145" s="14" t="s">
        <v>81</v>
      </c>
      <c r="AY145" s="168" t="s">
        <v>127</v>
      </c>
    </row>
    <row r="146" spans="2:65" s="13" customFormat="1" ht="11.25">
      <c r="B146" s="160"/>
      <c r="D146" s="150" t="s">
        <v>150</v>
      </c>
      <c r="F146" s="162" t="s">
        <v>173</v>
      </c>
      <c r="H146" s="163">
        <v>60.536000000000001</v>
      </c>
      <c r="I146" s="164"/>
      <c r="L146" s="160"/>
      <c r="M146" s="165"/>
      <c r="T146" s="166"/>
      <c r="AT146" s="161" t="s">
        <v>150</v>
      </c>
      <c r="AU146" s="161" t="s">
        <v>89</v>
      </c>
      <c r="AV146" s="13" t="s">
        <v>89</v>
      </c>
      <c r="AW146" s="13" t="s">
        <v>3</v>
      </c>
      <c r="AX146" s="13" t="s">
        <v>81</v>
      </c>
      <c r="AY146" s="161" t="s">
        <v>127</v>
      </c>
    </row>
    <row r="147" spans="2:65" s="1" customFormat="1" ht="16.5" customHeight="1">
      <c r="B147" s="136"/>
      <c r="C147" s="137" t="s">
        <v>174</v>
      </c>
      <c r="D147" s="137" t="s">
        <v>129</v>
      </c>
      <c r="E147" s="138" t="s">
        <v>175</v>
      </c>
      <c r="F147" s="139" t="s">
        <v>176</v>
      </c>
      <c r="G147" s="140" t="s">
        <v>147</v>
      </c>
      <c r="H147" s="141">
        <v>25.943999999999999</v>
      </c>
      <c r="I147" s="142"/>
      <c r="J147" s="143">
        <f>ROUND(I147*H147,2)</f>
        <v>0</v>
      </c>
      <c r="K147" s="139" t="s">
        <v>133</v>
      </c>
      <c r="L147" s="32"/>
      <c r="M147" s="144" t="s">
        <v>1</v>
      </c>
      <c r="N147" s="145" t="s">
        <v>39</v>
      </c>
      <c r="P147" s="146">
        <f>O147*H147</f>
        <v>0</v>
      </c>
      <c r="Q147" s="146">
        <v>0</v>
      </c>
      <c r="R147" s="146">
        <f>Q147*H147</f>
        <v>0</v>
      </c>
      <c r="S147" s="146">
        <v>2.4</v>
      </c>
      <c r="T147" s="147">
        <f>S147*H147</f>
        <v>62.265599999999992</v>
      </c>
      <c r="AR147" s="148" t="s">
        <v>134</v>
      </c>
      <c r="AT147" s="148" t="s">
        <v>129</v>
      </c>
      <c r="AU147" s="148" t="s">
        <v>89</v>
      </c>
      <c r="AY147" s="17" t="s">
        <v>127</v>
      </c>
      <c r="BE147" s="149">
        <f>IF(N147="základní",J147,0)</f>
        <v>0</v>
      </c>
      <c r="BF147" s="149">
        <f>IF(N147="snížená",J147,0)</f>
        <v>0</v>
      </c>
      <c r="BG147" s="149">
        <f>IF(N147="zákl. přenesená",J147,0)</f>
        <v>0</v>
      </c>
      <c r="BH147" s="149">
        <f>IF(N147="sníž. přenesená",J147,0)</f>
        <v>0</v>
      </c>
      <c r="BI147" s="149">
        <f>IF(N147="nulová",J147,0)</f>
        <v>0</v>
      </c>
      <c r="BJ147" s="17" t="s">
        <v>89</v>
      </c>
      <c r="BK147" s="149">
        <f>ROUND(I147*H147,2)</f>
        <v>0</v>
      </c>
      <c r="BL147" s="17" t="s">
        <v>134</v>
      </c>
      <c r="BM147" s="148" t="s">
        <v>177</v>
      </c>
    </row>
    <row r="148" spans="2:65" s="1" customFormat="1" ht="11.25">
      <c r="B148" s="32"/>
      <c r="D148" s="150" t="s">
        <v>136</v>
      </c>
      <c r="F148" s="151" t="s">
        <v>178</v>
      </c>
      <c r="I148" s="152"/>
      <c r="L148" s="32"/>
      <c r="M148" s="153"/>
      <c r="T148" s="56"/>
      <c r="AT148" s="17" t="s">
        <v>136</v>
      </c>
      <c r="AU148" s="17" t="s">
        <v>89</v>
      </c>
    </row>
    <row r="149" spans="2:65" s="13" customFormat="1" ht="11.25">
      <c r="B149" s="160"/>
      <c r="D149" s="150" t="s">
        <v>150</v>
      </c>
      <c r="E149" s="161" t="s">
        <v>1</v>
      </c>
      <c r="F149" s="162" t="s">
        <v>170</v>
      </c>
      <c r="H149" s="163">
        <v>53.08</v>
      </c>
      <c r="I149" s="164"/>
      <c r="L149" s="160"/>
      <c r="M149" s="165"/>
      <c r="T149" s="166"/>
      <c r="AT149" s="161" t="s">
        <v>150</v>
      </c>
      <c r="AU149" s="161" t="s">
        <v>89</v>
      </c>
      <c r="AV149" s="13" t="s">
        <v>89</v>
      </c>
      <c r="AW149" s="13" t="s">
        <v>30</v>
      </c>
      <c r="AX149" s="13" t="s">
        <v>73</v>
      </c>
      <c r="AY149" s="161" t="s">
        <v>127</v>
      </c>
    </row>
    <row r="150" spans="2:65" s="13" customFormat="1" ht="11.25">
      <c r="B150" s="160"/>
      <c r="D150" s="150" t="s">
        <v>150</v>
      </c>
      <c r="E150" s="161" t="s">
        <v>1</v>
      </c>
      <c r="F150" s="162" t="s">
        <v>171</v>
      </c>
      <c r="H150" s="163">
        <v>23.4</v>
      </c>
      <c r="I150" s="164"/>
      <c r="L150" s="160"/>
      <c r="M150" s="165"/>
      <c r="T150" s="166"/>
      <c r="AT150" s="161" t="s">
        <v>150</v>
      </c>
      <c r="AU150" s="161" t="s">
        <v>89</v>
      </c>
      <c r="AV150" s="13" t="s">
        <v>89</v>
      </c>
      <c r="AW150" s="13" t="s">
        <v>30</v>
      </c>
      <c r="AX150" s="13" t="s">
        <v>73</v>
      </c>
      <c r="AY150" s="161" t="s">
        <v>127</v>
      </c>
    </row>
    <row r="151" spans="2:65" s="13" customFormat="1" ht="11.25">
      <c r="B151" s="160"/>
      <c r="D151" s="150" t="s">
        <v>150</v>
      </c>
      <c r="E151" s="161" t="s">
        <v>1</v>
      </c>
      <c r="F151" s="162" t="s">
        <v>172</v>
      </c>
      <c r="H151" s="163">
        <v>10</v>
      </c>
      <c r="I151" s="164"/>
      <c r="L151" s="160"/>
      <c r="M151" s="165"/>
      <c r="T151" s="166"/>
      <c r="AT151" s="161" t="s">
        <v>150</v>
      </c>
      <c r="AU151" s="161" t="s">
        <v>89</v>
      </c>
      <c r="AV151" s="13" t="s">
        <v>89</v>
      </c>
      <c r="AW151" s="13" t="s">
        <v>30</v>
      </c>
      <c r="AX151" s="13" t="s">
        <v>73</v>
      </c>
      <c r="AY151" s="161" t="s">
        <v>127</v>
      </c>
    </row>
    <row r="152" spans="2:65" s="14" customFormat="1" ht="11.25">
      <c r="B152" s="167"/>
      <c r="D152" s="150" t="s">
        <v>150</v>
      </c>
      <c r="E152" s="168" t="s">
        <v>1</v>
      </c>
      <c r="F152" s="169" t="s">
        <v>165</v>
      </c>
      <c r="H152" s="170">
        <v>86.47999999999999</v>
      </c>
      <c r="I152" s="171"/>
      <c r="L152" s="167"/>
      <c r="M152" s="172"/>
      <c r="T152" s="173"/>
      <c r="AT152" s="168" t="s">
        <v>150</v>
      </c>
      <c r="AU152" s="168" t="s">
        <v>89</v>
      </c>
      <c r="AV152" s="14" t="s">
        <v>134</v>
      </c>
      <c r="AW152" s="14" t="s">
        <v>30</v>
      </c>
      <c r="AX152" s="14" t="s">
        <v>81</v>
      </c>
      <c r="AY152" s="168" t="s">
        <v>127</v>
      </c>
    </row>
    <row r="153" spans="2:65" s="13" customFormat="1" ht="11.25">
      <c r="B153" s="160"/>
      <c r="D153" s="150" t="s">
        <v>150</v>
      </c>
      <c r="F153" s="162" t="s">
        <v>179</v>
      </c>
      <c r="H153" s="163">
        <v>25.943999999999999</v>
      </c>
      <c r="I153" s="164"/>
      <c r="L153" s="160"/>
      <c r="M153" s="165"/>
      <c r="T153" s="166"/>
      <c r="AT153" s="161" t="s">
        <v>150</v>
      </c>
      <c r="AU153" s="161" t="s">
        <v>89</v>
      </c>
      <c r="AV153" s="13" t="s">
        <v>89</v>
      </c>
      <c r="AW153" s="13" t="s">
        <v>3</v>
      </c>
      <c r="AX153" s="13" t="s">
        <v>81</v>
      </c>
      <c r="AY153" s="161" t="s">
        <v>127</v>
      </c>
    </row>
    <row r="154" spans="2:65" s="1" customFormat="1" ht="16.5" customHeight="1">
      <c r="B154" s="136"/>
      <c r="C154" s="137" t="s">
        <v>180</v>
      </c>
      <c r="D154" s="137" t="s">
        <v>129</v>
      </c>
      <c r="E154" s="138" t="s">
        <v>181</v>
      </c>
      <c r="F154" s="139" t="s">
        <v>182</v>
      </c>
      <c r="G154" s="140" t="s">
        <v>132</v>
      </c>
      <c r="H154" s="141">
        <v>26.66</v>
      </c>
      <c r="I154" s="142"/>
      <c r="J154" s="143">
        <f>ROUND(I154*H154,2)</f>
        <v>0</v>
      </c>
      <c r="K154" s="139" t="s">
        <v>1</v>
      </c>
      <c r="L154" s="32"/>
      <c r="M154" s="144" t="s">
        <v>1</v>
      </c>
      <c r="N154" s="145" t="s">
        <v>39</v>
      </c>
      <c r="P154" s="146">
        <f>O154*H154</f>
        <v>0</v>
      </c>
      <c r="Q154" s="146">
        <v>0</v>
      </c>
      <c r="R154" s="146">
        <f>Q154*H154</f>
        <v>0</v>
      </c>
      <c r="S154" s="146">
        <v>0</v>
      </c>
      <c r="T154" s="147">
        <f>S154*H154</f>
        <v>0</v>
      </c>
      <c r="AR154" s="148" t="s">
        <v>134</v>
      </c>
      <c r="AT154" s="148" t="s">
        <v>129</v>
      </c>
      <c r="AU154" s="148" t="s">
        <v>89</v>
      </c>
      <c r="AY154" s="17" t="s">
        <v>127</v>
      </c>
      <c r="BE154" s="149">
        <f>IF(N154="základní",J154,0)</f>
        <v>0</v>
      </c>
      <c r="BF154" s="149">
        <f>IF(N154="snížená",J154,0)</f>
        <v>0</v>
      </c>
      <c r="BG154" s="149">
        <f>IF(N154="zákl. přenesená",J154,0)</f>
        <v>0</v>
      </c>
      <c r="BH154" s="149">
        <f>IF(N154="sníž. přenesená",J154,0)</f>
        <v>0</v>
      </c>
      <c r="BI154" s="149">
        <f>IF(N154="nulová",J154,0)</f>
        <v>0</v>
      </c>
      <c r="BJ154" s="17" t="s">
        <v>89</v>
      </c>
      <c r="BK154" s="149">
        <f>ROUND(I154*H154,2)</f>
        <v>0</v>
      </c>
      <c r="BL154" s="17" t="s">
        <v>134</v>
      </c>
      <c r="BM154" s="148" t="s">
        <v>183</v>
      </c>
    </row>
    <row r="155" spans="2:65" s="1" customFormat="1" ht="11.25">
      <c r="B155" s="32"/>
      <c r="D155" s="150" t="s">
        <v>136</v>
      </c>
      <c r="F155" s="151" t="s">
        <v>182</v>
      </c>
      <c r="I155" s="152"/>
      <c r="L155" s="32"/>
      <c r="M155" s="153"/>
      <c r="T155" s="56"/>
      <c r="AT155" s="17" t="s">
        <v>136</v>
      </c>
      <c r="AU155" s="17" t="s">
        <v>89</v>
      </c>
    </row>
    <row r="156" spans="2:65" s="13" customFormat="1" ht="11.25">
      <c r="B156" s="160"/>
      <c r="D156" s="150" t="s">
        <v>150</v>
      </c>
      <c r="E156" s="161" t="s">
        <v>1</v>
      </c>
      <c r="F156" s="162" t="s">
        <v>184</v>
      </c>
      <c r="H156" s="163">
        <v>26.66</v>
      </c>
      <c r="I156" s="164"/>
      <c r="L156" s="160"/>
      <c r="M156" s="165"/>
      <c r="T156" s="166"/>
      <c r="AT156" s="161" t="s">
        <v>150</v>
      </c>
      <c r="AU156" s="161" t="s">
        <v>89</v>
      </c>
      <c r="AV156" s="13" t="s">
        <v>89</v>
      </c>
      <c r="AW156" s="13" t="s">
        <v>30</v>
      </c>
      <c r="AX156" s="13" t="s">
        <v>81</v>
      </c>
      <c r="AY156" s="161" t="s">
        <v>127</v>
      </c>
    </row>
    <row r="157" spans="2:65" s="1" customFormat="1" ht="24.2" customHeight="1">
      <c r="B157" s="136"/>
      <c r="C157" s="137" t="s">
        <v>142</v>
      </c>
      <c r="D157" s="137" t="s">
        <v>129</v>
      </c>
      <c r="E157" s="138" t="s">
        <v>185</v>
      </c>
      <c r="F157" s="139" t="s">
        <v>186</v>
      </c>
      <c r="G157" s="140" t="s">
        <v>147</v>
      </c>
      <c r="H157" s="141">
        <v>292</v>
      </c>
      <c r="I157" s="142"/>
      <c r="J157" s="143">
        <f>ROUND(I157*H157,2)</f>
        <v>0</v>
      </c>
      <c r="K157" s="139" t="s">
        <v>1</v>
      </c>
      <c r="L157" s="32"/>
      <c r="M157" s="144" t="s">
        <v>1</v>
      </c>
      <c r="N157" s="145" t="s">
        <v>39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134</v>
      </c>
      <c r="AT157" s="148" t="s">
        <v>129</v>
      </c>
      <c r="AU157" s="148" t="s">
        <v>89</v>
      </c>
      <c r="AY157" s="17" t="s">
        <v>127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7" t="s">
        <v>89</v>
      </c>
      <c r="BK157" s="149">
        <f>ROUND(I157*H157,2)</f>
        <v>0</v>
      </c>
      <c r="BL157" s="17" t="s">
        <v>134</v>
      </c>
      <c r="BM157" s="148" t="s">
        <v>187</v>
      </c>
    </row>
    <row r="158" spans="2:65" s="1" customFormat="1" ht="11.25">
      <c r="B158" s="32"/>
      <c r="D158" s="150" t="s">
        <v>136</v>
      </c>
      <c r="F158" s="151" t="s">
        <v>186</v>
      </c>
      <c r="I158" s="152"/>
      <c r="L158" s="32"/>
      <c r="M158" s="153"/>
      <c r="T158" s="56"/>
      <c r="AT158" s="17" t="s">
        <v>136</v>
      </c>
      <c r="AU158" s="17" t="s">
        <v>89</v>
      </c>
    </row>
    <row r="159" spans="2:65" s="13" customFormat="1" ht="11.25">
      <c r="B159" s="160"/>
      <c r="D159" s="150" t="s">
        <v>150</v>
      </c>
      <c r="E159" s="161" t="s">
        <v>1</v>
      </c>
      <c r="F159" s="162" t="s">
        <v>188</v>
      </c>
      <c r="H159" s="163">
        <v>292</v>
      </c>
      <c r="I159" s="164"/>
      <c r="L159" s="160"/>
      <c r="M159" s="165"/>
      <c r="T159" s="166"/>
      <c r="AT159" s="161" t="s">
        <v>150</v>
      </c>
      <c r="AU159" s="161" t="s">
        <v>89</v>
      </c>
      <c r="AV159" s="13" t="s">
        <v>89</v>
      </c>
      <c r="AW159" s="13" t="s">
        <v>30</v>
      </c>
      <c r="AX159" s="13" t="s">
        <v>73</v>
      </c>
      <c r="AY159" s="161" t="s">
        <v>127</v>
      </c>
    </row>
    <row r="160" spans="2:65" s="14" customFormat="1" ht="11.25">
      <c r="B160" s="167"/>
      <c r="D160" s="150" t="s">
        <v>150</v>
      </c>
      <c r="E160" s="168" t="s">
        <v>1</v>
      </c>
      <c r="F160" s="169" t="s">
        <v>165</v>
      </c>
      <c r="H160" s="170">
        <v>292</v>
      </c>
      <c r="I160" s="171"/>
      <c r="L160" s="167"/>
      <c r="M160" s="172"/>
      <c r="T160" s="173"/>
      <c r="AT160" s="168" t="s">
        <v>150</v>
      </c>
      <c r="AU160" s="168" t="s">
        <v>89</v>
      </c>
      <c r="AV160" s="14" t="s">
        <v>134</v>
      </c>
      <c r="AW160" s="14" t="s">
        <v>30</v>
      </c>
      <c r="AX160" s="14" t="s">
        <v>81</v>
      </c>
      <c r="AY160" s="168" t="s">
        <v>127</v>
      </c>
    </row>
    <row r="161" spans="2:65" s="11" customFormat="1" ht="22.9" customHeight="1">
      <c r="B161" s="124"/>
      <c r="D161" s="125" t="s">
        <v>72</v>
      </c>
      <c r="E161" s="134" t="s">
        <v>189</v>
      </c>
      <c r="F161" s="134" t="s">
        <v>190</v>
      </c>
      <c r="I161" s="127"/>
      <c r="J161" s="135">
        <f>BK161</f>
        <v>0</v>
      </c>
      <c r="L161" s="124"/>
      <c r="M161" s="129"/>
      <c r="P161" s="130">
        <f>SUM(P162:P175)</f>
        <v>0</v>
      </c>
      <c r="R161" s="130">
        <f>SUM(R162:R175)</f>
        <v>0</v>
      </c>
      <c r="T161" s="131">
        <f>SUM(T162:T175)</f>
        <v>0</v>
      </c>
      <c r="AR161" s="125" t="s">
        <v>81</v>
      </c>
      <c r="AT161" s="132" t="s">
        <v>72</v>
      </c>
      <c r="AU161" s="132" t="s">
        <v>81</v>
      </c>
      <c r="AY161" s="125" t="s">
        <v>127</v>
      </c>
      <c r="BK161" s="133">
        <f>SUM(BK162:BK175)</f>
        <v>0</v>
      </c>
    </row>
    <row r="162" spans="2:65" s="1" customFormat="1" ht="24.2" customHeight="1">
      <c r="B162" s="136"/>
      <c r="C162" s="137" t="s">
        <v>191</v>
      </c>
      <c r="D162" s="137" t="s">
        <v>129</v>
      </c>
      <c r="E162" s="138" t="s">
        <v>192</v>
      </c>
      <c r="F162" s="139" t="s">
        <v>193</v>
      </c>
      <c r="G162" s="140" t="s">
        <v>194</v>
      </c>
      <c r="H162" s="141">
        <v>577.70100000000002</v>
      </c>
      <c r="I162" s="142"/>
      <c r="J162" s="143">
        <f>ROUND(I162*H162,2)</f>
        <v>0</v>
      </c>
      <c r="K162" s="139" t="s">
        <v>133</v>
      </c>
      <c r="L162" s="32"/>
      <c r="M162" s="144" t="s">
        <v>1</v>
      </c>
      <c r="N162" s="145" t="s">
        <v>39</v>
      </c>
      <c r="P162" s="146">
        <f>O162*H162</f>
        <v>0</v>
      </c>
      <c r="Q162" s="146">
        <v>0</v>
      </c>
      <c r="R162" s="146">
        <f>Q162*H162</f>
        <v>0</v>
      </c>
      <c r="S162" s="146">
        <v>0</v>
      </c>
      <c r="T162" s="147">
        <f>S162*H162</f>
        <v>0</v>
      </c>
      <c r="AR162" s="148" t="s">
        <v>134</v>
      </c>
      <c r="AT162" s="148" t="s">
        <v>129</v>
      </c>
      <c r="AU162" s="148" t="s">
        <v>89</v>
      </c>
      <c r="AY162" s="17" t="s">
        <v>127</v>
      </c>
      <c r="BE162" s="149">
        <f>IF(N162="základní",J162,0)</f>
        <v>0</v>
      </c>
      <c r="BF162" s="149">
        <f>IF(N162="snížená",J162,0)</f>
        <v>0</v>
      </c>
      <c r="BG162" s="149">
        <f>IF(N162="zákl. přenesená",J162,0)</f>
        <v>0</v>
      </c>
      <c r="BH162" s="149">
        <f>IF(N162="sníž. přenesená",J162,0)</f>
        <v>0</v>
      </c>
      <c r="BI162" s="149">
        <f>IF(N162="nulová",J162,0)</f>
        <v>0</v>
      </c>
      <c r="BJ162" s="17" t="s">
        <v>89</v>
      </c>
      <c r="BK162" s="149">
        <f>ROUND(I162*H162,2)</f>
        <v>0</v>
      </c>
      <c r="BL162" s="17" t="s">
        <v>134</v>
      </c>
      <c r="BM162" s="148" t="s">
        <v>195</v>
      </c>
    </row>
    <row r="163" spans="2:65" s="1" customFormat="1" ht="19.5">
      <c r="B163" s="32"/>
      <c r="D163" s="150" t="s">
        <v>136</v>
      </c>
      <c r="F163" s="151" t="s">
        <v>196</v>
      </c>
      <c r="I163" s="152"/>
      <c r="L163" s="32"/>
      <c r="M163" s="153"/>
      <c r="T163" s="56"/>
      <c r="AT163" s="17" t="s">
        <v>136</v>
      </c>
      <c r="AU163" s="17" t="s">
        <v>89</v>
      </c>
    </row>
    <row r="164" spans="2:65" s="1" customFormat="1" ht="24.2" customHeight="1">
      <c r="B164" s="136"/>
      <c r="C164" s="137" t="s">
        <v>197</v>
      </c>
      <c r="D164" s="137" t="s">
        <v>129</v>
      </c>
      <c r="E164" s="138" t="s">
        <v>198</v>
      </c>
      <c r="F164" s="139" t="s">
        <v>199</v>
      </c>
      <c r="G164" s="140" t="s">
        <v>194</v>
      </c>
      <c r="H164" s="141">
        <v>5777.01</v>
      </c>
      <c r="I164" s="142"/>
      <c r="J164" s="143">
        <f>ROUND(I164*H164,2)</f>
        <v>0</v>
      </c>
      <c r="K164" s="139" t="s">
        <v>133</v>
      </c>
      <c r="L164" s="32"/>
      <c r="M164" s="144" t="s">
        <v>1</v>
      </c>
      <c r="N164" s="145" t="s">
        <v>39</v>
      </c>
      <c r="P164" s="146">
        <f>O164*H164</f>
        <v>0</v>
      </c>
      <c r="Q164" s="146">
        <v>0</v>
      </c>
      <c r="R164" s="146">
        <f>Q164*H164</f>
        <v>0</v>
      </c>
      <c r="S164" s="146">
        <v>0</v>
      </c>
      <c r="T164" s="147">
        <f>S164*H164</f>
        <v>0</v>
      </c>
      <c r="AR164" s="148" t="s">
        <v>134</v>
      </c>
      <c r="AT164" s="148" t="s">
        <v>129</v>
      </c>
      <c r="AU164" s="148" t="s">
        <v>89</v>
      </c>
      <c r="AY164" s="17" t="s">
        <v>127</v>
      </c>
      <c r="BE164" s="149">
        <f>IF(N164="základní",J164,0)</f>
        <v>0</v>
      </c>
      <c r="BF164" s="149">
        <f>IF(N164="snížená",J164,0)</f>
        <v>0</v>
      </c>
      <c r="BG164" s="149">
        <f>IF(N164="zákl. přenesená",J164,0)</f>
        <v>0</v>
      </c>
      <c r="BH164" s="149">
        <f>IF(N164="sníž. přenesená",J164,0)</f>
        <v>0</v>
      </c>
      <c r="BI164" s="149">
        <f>IF(N164="nulová",J164,0)</f>
        <v>0</v>
      </c>
      <c r="BJ164" s="17" t="s">
        <v>89</v>
      </c>
      <c r="BK164" s="149">
        <f>ROUND(I164*H164,2)</f>
        <v>0</v>
      </c>
      <c r="BL164" s="17" t="s">
        <v>134</v>
      </c>
      <c r="BM164" s="148" t="s">
        <v>200</v>
      </c>
    </row>
    <row r="165" spans="2:65" s="1" customFormat="1" ht="19.5">
      <c r="B165" s="32"/>
      <c r="D165" s="150" t="s">
        <v>136</v>
      </c>
      <c r="F165" s="151" t="s">
        <v>201</v>
      </c>
      <c r="I165" s="152"/>
      <c r="L165" s="32"/>
      <c r="M165" s="153"/>
      <c r="T165" s="56"/>
      <c r="AT165" s="17" t="s">
        <v>136</v>
      </c>
      <c r="AU165" s="17" t="s">
        <v>89</v>
      </c>
    </row>
    <row r="166" spans="2:65" s="13" customFormat="1" ht="11.25">
      <c r="B166" s="160"/>
      <c r="D166" s="150" t="s">
        <v>150</v>
      </c>
      <c r="F166" s="162" t="s">
        <v>202</v>
      </c>
      <c r="H166" s="163">
        <v>5777.01</v>
      </c>
      <c r="I166" s="164"/>
      <c r="L166" s="160"/>
      <c r="M166" s="165"/>
      <c r="T166" s="166"/>
      <c r="AT166" s="161" t="s">
        <v>150</v>
      </c>
      <c r="AU166" s="161" t="s">
        <v>89</v>
      </c>
      <c r="AV166" s="13" t="s">
        <v>89</v>
      </c>
      <c r="AW166" s="13" t="s">
        <v>3</v>
      </c>
      <c r="AX166" s="13" t="s">
        <v>81</v>
      </c>
      <c r="AY166" s="161" t="s">
        <v>127</v>
      </c>
    </row>
    <row r="167" spans="2:65" s="1" customFormat="1" ht="16.5" customHeight="1">
      <c r="B167" s="136"/>
      <c r="C167" s="137" t="s">
        <v>8</v>
      </c>
      <c r="D167" s="137" t="s">
        <v>129</v>
      </c>
      <c r="E167" s="138" t="s">
        <v>203</v>
      </c>
      <c r="F167" s="139" t="s">
        <v>204</v>
      </c>
      <c r="G167" s="140" t="s">
        <v>194</v>
      </c>
      <c r="H167" s="141">
        <v>577.70100000000002</v>
      </c>
      <c r="I167" s="142"/>
      <c r="J167" s="143">
        <f>ROUND(I167*H167,2)</f>
        <v>0</v>
      </c>
      <c r="K167" s="139" t="s">
        <v>133</v>
      </c>
      <c r="L167" s="32"/>
      <c r="M167" s="144" t="s">
        <v>1</v>
      </c>
      <c r="N167" s="145" t="s">
        <v>39</v>
      </c>
      <c r="P167" s="146">
        <f>O167*H167</f>
        <v>0</v>
      </c>
      <c r="Q167" s="146">
        <v>0</v>
      </c>
      <c r="R167" s="146">
        <f>Q167*H167</f>
        <v>0</v>
      </c>
      <c r="S167" s="146">
        <v>0</v>
      </c>
      <c r="T167" s="147">
        <f>S167*H167</f>
        <v>0</v>
      </c>
      <c r="AR167" s="148" t="s">
        <v>134</v>
      </c>
      <c r="AT167" s="148" t="s">
        <v>129</v>
      </c>
      <c r="AU167" s="148" t="s">
        <v>89</v>
      </c>
      <c r="AY167" s="17" t="s">
        <v>127</v>
      </c>
      <c r="BE167" s="149">
        <f>IF(N167="základní",J167,0)</f>
        <v>0</v>
      </c>
      <c r="BF167" s="149">
        <f>IF(N167="snížená",J167,0)</f>
        <v>0</v>
      </c>
      <c r="BG167" s="149">
        <f>IF(N167="zákl. přenesená",J167,0)</f>
        <v>0</v>
      </c>
      <c r="BH167" s="149">
        <f>IF(N167="sníž. přenesená",J167,0)</f>
        <v>0</v>
      </c>
      <c r="BI167" s="149">
        <f>IF(N167="nulová",J167,0)</f>
        <v>0</v>
      </c>
      <c r="BJ167" s="17" t="s">
        <v>89</v>
      </c>
      <c r="BK167" s="149">
        <f>ROUND(I167*H167,2)</f>
        <v>0</v>
      </c>
      <c r="BL167" s="17" t="s">
        <v>134</v>
      </c>
      <c r="BM167" s="148" t="s">
        <v>205</v>
      </c>
    </row>
    <row r="168" spans="2:65" s="1" customFormat="1" ht="11.25">
      <c r="B168" s="32"/>
      <c r="D168" s="150" t="s">
        <v>136</v>
      </c>
      <c r="F168" s="151" t="s">
        <v>204</v>
      </c>
      <c r="I168" s="152"/>
      <c r="L168" s="32"/>
      <c r="M168" s="153"/>
      <c r="T168" s="56"/>
      <c r="AT168" s="17" t="s">
        <v>136</v>
      </c>
      <c r="AU168" s="17" t="s">
        <v>89</v>
      </c>
    </row>
    <row r="169" spans="2:65" s="1" customFormat="1" ht="33" customHeight="1">
      <c r="B169" s="136"/>
      <c r="C169" s="137" t="s">
        <v>206</v>
      </c>
      <c r="D169" s="137" t="s">
        <v>129</v>
      </c>
      <c r="E169" s="138" t="s">
        <v>207</v>
      </c>
      <c r="F169" s="139" t="s">
        <v>208</v>
      </c>
      <c r="G169" s="140" t="s">
        <v>194</v>
      </c>
      <c r="H169" s="141">
        <v>497.6</v>
      </c>
      <c r="I169" s="142"/>
      <c r="J169" s="143">
        <f>ROUND(I169*H169,2)</f>
        <v>0</v>
      </c>
      <c r="K169" s="139" t="s">
        <v>133</v>
      </c>
      <c r="L169" s="32"/>
      <c r="M169" s="144" t="s">
        <v>1</v>
      </c>
      <c r="N169" s="145" t="s">
        <v>39</v>
      </c>
      <c r="P169" s="146">
        <f>O169*H169</f>
        <v>0</v>
      </c>
      <c r="Q169" s="146">
        <v>0</v>
      </c>
      <c r="R169" s="146">
        <f>Q169*H169</f>
        <v>0</v>
      </c>
      <c r="S169" s="146">
        <v>0</v>
      </c>
      <c r="T169" s="147">
        <f>S169*H169</f>
        <v>0</v>
      </c>
      <c r="AR169" s="148" t="s">
        <v>134</v>
      </c>
      <c r="AT169" s="148" t="s">
        <v>129</v>
      </c>
      <c r="AU169" s="148" t="s">
        <v>89</v>
      </c>
      <c r="AY169" s="17" t="s">
        <v>127</v>
      </c>
      <c r="BE169" s="149">
        <f>IF(N169="základní",J169,0)</f>
        <v>0</v>
      </c>
      <c r="BF169" s="149">
        <f>IF(N169="snížená",J169,0)</f>
        <v>0</v>
      </c>
      <c r="BG169" s="149">
        <f>IF(N169="zákl. přenesená",J169,0)</f>
        <v>0</v>
      </c>
      <c r="BH169" s="149">
        <f>IF(N169="sníž. přenesená",J169,0)</f>
        <v>0</v>
      </c>
      <c r="BI169" s="149">
        <f>IF(N169="nulová",J169,0)</f>
        <v>0</v>
      </c>
      <c r="BJ169" s="17" t="s">
        <v>89</v>
      </c>
      <c r="BK169" s="149">
        <f>ROUND(I169*H169,2)</f>
        <v>0</v>
      </c>
      <c r="BL169" s="17" t="s">
        <v>134</v>
      </c>
      <c r="BM169" s="148" t="s">
        <v>209</v>
      </c>
    </row>
    <row r="170" spans="2:65" s="1" customFormat="1" ht="29.25">
      <c r="B170" s="32"/>
      <c r="D170" s="150" t="s">
        <v>136</v>
      </c>
      <c r="F170" s="151" t="s">
        <v>210</v>
      </c>
      <c r="I170" s="152"/>
      <c r="L170" s="32"/>
      <c r="M170" s="153"/>
      <c r="T170" s="56"/>
      <c r="AT170" s="17" t="s">
        <v>136</v>
      </c>
      <c r="AU170" s="17" t="s">
        <v>89</v>
      </c>
    </row>
    <row r="171" spans="2:65" s="13" customFormat="1" ht="11.25">
      <c r="B171" s="160"/>
      <c r="D171" s="150" t="s">
        <v>150</v>
      </c>
      <c r="E171" s="161" t="s">
        <v>1</v>
      </c>
      <c r="F171" s="162" t="s">
        <v>211</v>
      </c>
      <c r="H171" s="163">
        <v>497.6</v>
      </c>
      <c r="I171" s="164"/>
      <c r="L171" s="160"/>
      <c r="M171" s="165"/>
      <c r="T171" s="166"/>
      <c r="AT171" s="161" t="s">
        <v>150</v>
      </c>
      <c r="AU171" s="161" t="s">
        <v>89</v>
      </c>
      <c r="AV171" s="13" t="s">
        <v>89</v>
      </c>
      <c r="AW171" s="13" t="s">
        <v>30</v>
      </c>
      <c r="AX171" s="13" t="s">
        <v>81</v>
      </c>
      <c r="AY171" s="161" t="s">
        <v>127</v>
      </c>
    </row>
    <row r="172" spans="2:65" s="1" customFormat="1" ht="24.2" customHeight="1">
      <c r="B172" s="136"/>
      <c r="C172" s="137" t="s">
        <v>212</v>
      </c>
      <c r="D172" s="137" t="s">
        <v>129</v>
      </c>
      <c r="E172" s="138" t="s">
        <v>213</v>
      </c>
      <c r="F172" s="139" t="s">
        <v>214</v>
      </c>
      <c r="G172" s="140" t="s">
        <v>194</v>
      </c>
      <c r="H172" s="141">
        <v>39.6</v>
      </c>
      <c r="I172" s="142"/>
      <c r="J172" s="143">
        <f>ROUND(I172*H172,2)</f>
        <v>0</v>
      </c>
      <c r="K172" s="139" t="s">
        <v>133</v>
      </c>
      <c r="L172" s="32"/>
      <c r="M172" s="144" t="s">
        <v>1</v>
      </c>
      <c r="N172" s="145" t="s">
        <v>39</v>
      </c>
      <c r="P172" s="146">
        <f>O172*H172</f>
        <v>0</v>
      </c>
      <c r="Q172" s="146">
        <v>0</v>
      </c>
      <c r="R172" s="146">
        <f>Q172*H172</f>
        <v>0</v>
      </c>
      <c r="S172" s="146">
        <v>0</v>
      </c>
      <c r="T172" s="147">
        <f>S172*H172</f>
        <v>0</v>
      </c>
      <c r="AR172" s="148" t="s">
        <v>134</v>
      </c>
      <c r="AT172" s="148" t="s">
        <v>129</v>
      </c>
      <c r="AU172" s="148" t="s">
        <v>89</v>
      </c>
      <c r="AY172" s="17" t="s">
        <v>127</v>
      </c>
      <c r="BE172" s="149">
        <f>IF(N172="základní",J172,0)</f>
        <v>0</v>
      </c>
      <c r="BF172" s="149">
        <f>IF(N172="snížená",J172,0)</f>
        <v>0</v>
      </c>
      <c r="BG172" s="149">
        <f>IF(N172="zákl. přenesená",J172,0)</f>
        <v>0</v>
      </c>
      <c r="BH172" s="149">
        <f>IF(N172="sníž. přenesená",J172,0)</f>
        <v>0</v>
      </c>
      <c r="BI172" s="149">
        <f>IF(N172="nulová",J172,0)</f>
        <v>0</v>
      </c>
      <c r="BJ172" s="17" t="s">
        <v>89</v>
      </c>
      <c r="BK172" s="149">
        <f>ROUND(I172*H172,2)</f>
        <v>0</v>
      </c>
      <c r="BL172" s="17" t="s">
        <v>134</v>
      </c>
      <c r="BM172" s="148" t="s">
        <v>215</v>
      </c>
    </row>
    <row r="173" spans="2:65" s="1" customFormat="1" ht="29.25">
      <c r="B173" s="32"/>
      <c r="D173" s="150" t="s">
        <v>136</v>
      </c>
      <c r="F173" s="151" t="s">
        <v>216</v>
      </c>
      <c r="I173" s="152"/>
      <c r="L173" s="32"/>
      <c r="M173" s="153"/>
      <c r="T173" s="56"/>
      <c r="AT173" s="17" t="s">
        <v>136</v>
      </c>
      <c r="AU173" s="17" t="s">
        <v>89</v>
      </c>
    </row>
    <row r="174" spans="2:65" s="1" customFormat="1" ht="37.9" customHeight="1">
      <c r="B174" s="136"/>
      <c r="C174" s="137" t="s">
        <v>217</v>
      </c>
      <c r="D174" s="137" t="s">
        <v>129</v>
      </c>
      <c r="E174" s="138" t="s">
        <v>218</v>
      </c>
      <c r="F174" s="139" t="s">
        <v>219</v>
      </c>
      <c r="G174" s="140" t="s">
        <v>194</v>
      </c>
      <c r="H174" s="141">
        <v>40.5</v>
      </c>
      <c r="I174" s="142"/>
      <c r="J174" s="143">
        <f>ROUND(I174*H174,2)</f>
        <v>0</v>
      </c>
      <c r="K174" s="139" t="s">
        <v>133</v>
      </c>
      <c r="L174" s="32"/>
      <c r="M174" s="144" t="s">
        <v>1</v>
      </c>
      <c r="N174" s="145" t="s">
        <v>39</v>
      </c>
      <c r="P174" s="146">
        <f>O174*H174</f>
        <v>0</v>
      </c>
      <c r="Q174" s="146">
        <v>0</v>
      </c>
      <c r="R174" s="146">
        <f>Q174*H174</f>
        <v>0</v>
      </c>
      <c r="S174" s="146">
        <v>0</v>
      </c>
      <c r="T174" s="147">
        <f>S174*H174</f>
        <v>0</v>
      </c>
      <c r="AR174" s="148" t="s">
        <v>134</v>
      </c>
      <c r="AT174" s="148" t="s">
        <v>129</v>
      </c>
      <c r="AU174" s="148" t="s">
        <v>89</v>
      </c>
      <c r="AY174" s="17" t="s">
        <v>127</v>
      </c>
      <c r="BE174" s="149">
        <f>IF(N174="základní",J174,0)</f>
        <v>0</v>
      </c>
      <c r="BF174" s="149">
        <f>IF(N174="snížená",J174,0)</f>
        <v>0</v>
      </c>
      <c r="BG174" s="149">
        <f>IF(N174="zákl. přenesená",J174,0)</f>
        <v>0</v>
      </c>
      <c r="BH174" s="149">
        <f>IF(N174="sníž. přenesená",J174,0)</f>
        <v>0</v>
      </c>
      <c r="BI174" s="149">
        <f>IF(N174="nulová",J174,0)</f>
        <v>0</v>
      </c>
      <c r="BJ174" s="17" t="s">
        <v>89</v>
      </c>
      <c r="BK174" s="149">
        <f>ROUND(I174*H174,2)</f>
        <v>0</v>
      </c>
      <c r="BL174" s="17" t="s">
        <v>134</v>
      </c>
      <c r="BM174" s="148" t="s">
        <v>220</v>
      </c>
    </row>
    <row r="175" spans="2:65" s="1" customFormat="1" ht="29.25">
      <c r="B175" s="32"/>
      <c r="D175" s="150" t="s">
        <v>136</v>
      </c>
      <c r="F175" s="151" t="s">
        <v>221</v>
      </c>
      <c r="I175" s="152"/>
      <c r="L175" s="32"/>
      <c r="M175" s="174"/>
      <c r="N175" s="175"/>
      <c r="O175" s="175"/>
      <c r="P175" s="175"/>
      <c r="Q175" s="175"/>
      <c r="R175" s="175"/>
      <c r="S175" s="175"/>
      <c r="T175" s="176"/>
      <c r="AT175" s="17" t="s">
        <v>136</v>
      </c>
      <c r="AU175" s="17" t="s">
        <v>89</v>
      </c>
    </row>
    <row r="176" spans="2:65" s="1" customFormat="1" ht="6.95" customHeight="1">
      <c r="B176" s="44"/>
      <c r="C176" s="45"/>
      <c r="D176" s="45"/>
      <c r="E176" s="45"/>
      <c r="F176" s="45"/>
      <c r="G176" s="45"/>
      <c r="H176" s="45"/>
      <c r="I176" s="45"/>
      <c r="J176" s="45"/>
      <c r="K176" s="45"/>
      <c r="L176" s="32"/>
    </row>
  </sheetData>
  <autoFilter ref="C119:K175" xr:uid="{00000000-0009-0000-0000-000001000000}"/>
  <mergeCells count="9">
    <mergeCell ref="E87:H87"/>
    <mergeCell ref="E110:H110"/>
    <mergeCell ref="E112:H112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916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56" ht="36.950000000000003" customHeight="1">
      <c r="L2" s="251" t="s">
        <v>5</v>
      </c>
      <c r="M2" s="236"/>
      <c r="N2" s="236"/>
      <c r="O2" s="236"/>
      <c r="P2" s="236"/>
      <c r="Q2" s="236"/>
      <c r="R2" s="236"/>
      <c r="S2" s="236"/>
      <c r="T2" s="236"/>
      <c r="U2" s="236"/>
      <c r="V2" s="236"/>
      <c r="AT2" s="17" t="s">
        <v>90</v>
      </c>
      <c r="AZ2" s="177" t="s">
        <v>222</v>
      </c>
      <c r="BA2" s="177" t="s">
        <v>1</v>
      </c>
      <c r="BB2" s="177" t="s">
        <v>1</v>
      </c>
      <c r="BC2" s="177" t="s">
        <v>191</v>
      </c>
      <c r="BD2" s="177" t="s">
        <v>89</v>
      </c>
    </row>
    <row r="3" spans="2:5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89</v>
      </c>
      <c r="AZ3" s="177" t="s">
        <v>223</v>
      </c>
      <c r="BA3" s="177" t="s">
        <v>1</v>
      </c>
      <c r="BB3" s="177" t="s">
        <v>1</v>
      </c>
      <c r="BC3" s="177" t="s">
        <v>224</v>
      </c>
      <c r="BD3" s="177" t="s">
        <v>89</v>
      </c>
    </row>
    <row r="4" spans="2:56" ht="24.95" hidden="1" customHeight="1">
      <c r="B4" s="20"/>
      <c r="D4" s="21" t="s">
        <v>100</v>
      </c>
      <c r="L4" s="20"/>
      <c r="M4" s="93" t="s">
        <v>10</v>
      </c>
      <c r="AT4" s="17" t="s">
        <v>3</v>
      </c>
      <c r="AZ4" s="177" t="s">
        <v>225</v>
      </c>
      <c r="BA4" s="177" t="s">
        <v>1</v>
      </c>
      <c r="BB4" s="177" t="s">
        <v>1</v>
      </c>
      <c r="BC4" s="177" t="s">
        <v>226</v>
      </c>
      <c r="BD4" s="177" t="s">
        <v>89</v>
      </c>
    </row>
    <row r="5" spans="2:56" ht="6.95" hidden="1" customHeight="1">
      <c r="B5" s="20"/>
      <c r="L5" s="20"/>
      <c r="AZ5" s="177" t="s">
        <v>227</v>
      </c>
      <c r="BA5" s="177" t="s">
        <v>1</v>
      </c>
      <c r="BB5" s="177" t="s">
        <v>1</v>
      </c>
      <c r="BC5" s="177" t="s">
        <v>228</v>
      </c>
      <c r="BD5" s="177" t="s">
        <v>89</v>
      </c>
    </row>
    <row r="6" spans="2:56" ht="12" hidden="1" customHeight="1">
      <c r="B6" s="20"/>
      <c r="D6" s="27" t="s">
        <v>16</v>
      </c>
      <c r="L6" s="20"/>
      <c r="AZ6" s="177" t="s">
        <v>229</v>
      </c>
      <c r="BA6" s="177" t="s">
        <v>1</v>
      </c>
      <c r="BB6" s="177" t="s">
        <v>1</v>
      </c>
      <c r="BC6" s="177" t="s">
        <v>217</v>
      </c>
      <c r="BD6" s="177" t="s">
        <v>89</v>
      </c>
    </row>
    <row r="7" spans="2:56" ht="16.5" hidden="1" customHeight="1">
      <c r="B7" s="20"/>
      <c r="E7" s="252" t="str">
        <f>'Rekapitulace stavby'!K6</f>
        <v>AREÁL VH Agroprodukt - Hala skladování potravin</v>
      </c>
      <c r="F7" s="253"/>
      <c r="G7" s="253"/>
      <c r="H7" s="253"/>
      <c r="L7" s="20"/>
      <c r="AZ7" s="177" t="s">
        <v>230</v>
      </c>
      <c r="BA7" s="177" t="s">
        <v>1</v>
      </c>
      <c r="BB7" s="177" t="s">
        <v>1</v>
      </c>
      <c r="BC7" s="177" t="s">
        <v>231</v>
      </c>
      <c r="BD7" s="177" t="s">
        <v>89</v>
      </c>
    </row>
    <row r="8" spans="2:56" ht="12" hidden="1" customHeight="1">
      <c r="B8" s="20"/>
      <c r="D8" s="27" t="s">
        <v>101</v>
      </c>
      <c r="L8" s="20"/>
      <c r="AZ8" s="177" t="s">
        <v>232</v>
      </c>
      <c r="BA8" s="177" t="s">
        <v>1</v>
      </c>
      <c r="BB8" s="177" t="s">
        <v>1</v>
      </c>
      <c r="BC8" s="177" t="s">
        <v>233</v>
      </c>
      <c r="BD8" s="177" t="s">
        <v>89</v>
      </c>
    </row>
    <row r="9" spans="2:56" s="1" customFormat="1" ht="16.5" hidden="1" customHeight="1">
      <c r="B9" s="32"/>
      <c r="E9" s="252" t="s">
        <v>234</v>
      </c>
      <c r="F9" s="254"/>
      <c r="G9" s="254"/>
      <c r="H9" s="254"/>
      <c r="L9" s="32"/>
      <c r="AZ9" s="177" t="s">
        <v>235</v>
      </c>
      <c r="BA9" s="177" t="s">
        <v>1</v>
      </c>
      <c r="BB9" s="177" t="s">
        <v>1</v>
      </c>
      <c r="BC9" s="177" t="s">
        <v>236</v>
      </c>
      <c r="BD9" s="177" t="s">
        <v>89</v>
      </c>
    </row>
    <row r="10" spans="2:56" s="1" customFormat="1" ht="12" hidden="1" customHeight="1">
      <c r="B10" s="32"/>
      <c r="D10" s="27" t="s">
        <v>237</v>
      </c>
      <c r="L10" s="32"/>
      <c r="AZ10" s="177" t="s">
        <v>238</v>
      </c>
      <c r="BA10" s="177" t="s">
        <v>1</v>
      </c>
      <c r="BB10" s="177" t="s">
        <v>1</v>
      </c>
      <c r="BC10" s="177" t="s">
        <v>239</v>
      </c>
      <c r="BD10" s="177" t="s">
        <v>89</v>
      </c>
    </row>
    <row r="11" spans="2:56" s="1" customFormat="1" ht="16.5" hidden="1" customHeight="1">
      <c r="B11" s="32"/>
      <c r="E11" s="209" t="s">
        <v>240</v>
      </c>
      <c r="F11" s="254"/>
      <c r="G11" s="254"/>
      <c r="H11" s="254"/>
      <c r="L11" s="32"/>
      <c r="AZ11" s="177" t="s">
        <v>241</v>
      </c>
      <c r="BA11" s="177" t="s">
        <v>1</v>
      </c>
      <c r="BB11" s="177" t="s">
        <v>1</v>
      </c>
      <c r="BC11" s="177" t="s">
        <v>180</v>
      </c>
      <c r="BD11" s="177" t="s">
        <v>89</v>
      </c>
    </row>
    <row r="12" spans="2:56" s="1" customFormat="1" ht="11.25" hidden="1">
      <c r="B12" s="32"/>
      <c r="L12" s="32"/>
      <c r="AZ12" s="177" t="s">
        <v>242</v>
      </c>
      <c r="BA12" s="177" t="s">
        <v>1</v>
      </c>
      <c r="BB12" s="177" t="s">
        <v>1</v>
      </c>
      <c r="BC12" s="177" t="s">
        <v>243</v>
      </c>
      <c r="BD12" s="177" t="s">
        <v>89</v>
      </c>
    </row>
    <row r="13" spans="2:56" s="1" customFormat="1" ht="12" hidden="1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  <c r="AZ13" s="177" t="s">
        <v>244</v>
      </c>
      <c r="BA13" s="177" t="s">
        <v>1</v>
      </c>
      <c r="BB13" s="177" t="s">
        <v>1</v>
      </c>
      <c r="BC13" s="177" t="s">
        <v>245</v>
      </c>
      <c r="BD13" s="177" t="s">
        <v>89</v>
      </c>
    </row>
    <row r="14" spans="2:56" s="1" customFormat="1" ht="12" hidden="1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28. 1. 2026</v>
      </c>
      <c r="L14" s="32"/>
      <c r="AZ14" s="177" t="s">
        <v>246</v>
      </c>
      <c r="BA14" s="177" t="s">
        <v>1</v>
      </c>
      <c r="BB14" s="177" t="s">
        <v>1</v>
      </c>
      <c r="BC14" s="177" t="s">
        <v>247</v>
      </c>
      <c r="BD14" s="177" t="s">
        <v>89</v>
      </c>
    </row>
    <row r="15" spans="2:56" s="1" customFormat="1" ht="10.9" hidden="1" customHeight="1">
      <c r="B15" s="32"/>
      <c r="L15" s="32"/>
      <c r="AZ15" s="177" t="s">
        <v>248</v>
      </c>
      <c r="BA15" s="177" t="s">
        <v>1</v>
      </c>
      <c r="BB15" s="177" t="s">
        <v>1</v>
      </c>
      <c r="BC15" s="177" t="s">
        <v>249</v>
      </c>
      <c r="BD15" s="177" t="s">
        <v>89</v>
      </c>
    </row>
    <row r="16" spans="2:56" s="1" customFormat="1" ht="12" hidden="1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  <c r="AZ16" s="177" t="s">
        <v>250</v>
      </c>
      <c r="BA16" s="177" t="s">
        <v>1</v>
      </c>
      <c r="BB16" s="177" t="s">
        <v>1</v>
      </c>
      <c r="BC16" s="177" t="s">
        <v>251</v>
      </c>
      <c r="BD16" s="177" t="s">
        <v>89</v>
      </c>
    </row>
    <row r="17" spans="2:56" s="1" customFormat="1" ht="18" hidden="1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  <c r="AZ17" s="177" t="s">
        <v>252</v>
      </c>
      <c r="BA17" s="177" t="s">
        <v>1</v>
      </c>
      <c r="BB17" s="177" t="s">
        <v>1</v>
      </c>
      <c r="BC17" s="177" t="s">
        <v>253</v>
      </c>
      <c r="BD17" s="177" t="s">
        <v>89</v>
      </c>
    </row>
    <row r="18" spans="2:56" s="1" customFormat="1" ht="6.95" hidden="1" customHeight="1">
      <c r="B18" s="32"/>
      <c r="L18" s="32"/>
      <c r="AZ18" s="177" t="s">
        <v>254</v>
      </c>
      <c r="BA18" s="177" t="s">
        <v>1</v>
      </c>
      <c r="BB18" s="177" t="s">
        <v>1</v>
      </c>
      <c r="BC18" s="177" t="s">
        <v>255</v>
      </c>
      <c r="BD18" s="177" t="s">
        <v>89</v>
      </c>
    </row>
    <row r="19" spans="2:56" s="1" customFormat="1" ht="12" hidden="1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  <c r="AZ19" s="177" t="s">
        <v>256</v>
      </c>
      <c r="BA19" s="177" t="s">
        <v>1</v>
      </c>
      <c r="BB19" s="177" t="s">
        <v>1</v>
      </c>
      <c r="BC19" s="177" t="s">
        <v>257</v>
      </c>
      <c r="BD19" s="177" t="s">
        <v>89</v>
      </c>
    </row>
    <row r="20" spans="2:56" s="1" customFormat="1" ht="18" hidden="1" customHeight="1">
      <c r="B20" s="32"/>
      <c r="E20" s="255" t="str">
        <f>'Rekapitulace stavby'!E14</f>
        <v>Vyplň údaj</v>
      </c>
      <c r="F20" s="235"/>
      <c r="G20" s="235"/>
      <c r="H20" s="235"/>
      <c r="I20" s="27" t="s">
        <v>26</v>
      </c>
      <c r="J20" s="28" t="str">
        <f>'Rekapitulace stavby'!AN14</f>
        <v>Vyplň údaj</v>
      </c>
      <c r="L20" s="32"/>
      <c r="AZ20" s="177" t="s">
        <v>258</v>
      </c>
      <c r="BA20" s="177" t="s">
        <v>1</v>
      </c>
      <c r="BB20" s="177" t="s">
        <v>1</v>
      </c>
      <c r="BC20" s="177" t="s">
        <v>259</v>
      </c>
      <c r="BD20" s="177" t="s">
        <v>89</v>
      </c>
    </row>
    <row r="21" spans="2:56" s="1" customFormat="1" ht="6.95" hidden="1" customHeight="1">
      <c r="B21" s="32"/>
      <c r="L21" s="32"/>
      <c r="AZ21" s="177" t="s">
        <v>260</v>
      </c>
      <c r="BA21" s="177" t="s">
        <v>1</v>
      </c>
      <c r="BB21" s="177" t="s">
        <v>1</v>
      </c>
      <c r="BC21" s="177" t="s">
        <v>257</v>
      </c>
      <c r="BD21" s="177" t="s">
        <v>89</v>
      </c>
    </row>
    <row r="22" spans="2:56" s="1" customFormat="1" ht="12" hidden="1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  <c r="AZ22" s="177" t="s">
        <v>261</v>
      </c>
      <c r="BA22" s="177" t="s">
        <v>1</v>
      </c>
      <c r="BB22" s="177" t="s">
        <v>1</v>
      </c>
      <c r="BC22" s="177" t="s">
        <v>262</v>
      </c>
      <c r="BD22" s="177" t="s">
        <v>89</v>
      </c>
    </row>
    <row r="23" spans="2:56" s="1" customFormat="1" ht="18" hidden="1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  <c r="AZ23" s="177" t="s">
        <v>263</v>
      </c>
      <c r="BA23" s="177" t="s">
        <v>1</v>
      </c>
      <c r="BB23" s="177" t="s">
        <v>1</v>
      </c>
      <c r="BC23" s="177" t="s">
        <v>264</v>
      </c>
      <c r="BD23" s="177" t="s">
        <v>89</v>
      </c>
    </row>
    <row r="24" spans="2:56" s="1" customFormat="1" ht="6.95" hidden="1" customHeight="1">
      <c r="B24" s="32"/>
      <c r="L24" s="32"/>
      <c r="AZ24" s="177" t="s">
        <v>265</v>
      </c>
      <c r="BA24" s="177" t="s">
        <v>1</v>
      </c>
      <c r="BB24" s="177" t="s">
        <v>1</v>
      </c>
      <c r="BC24" s="177" t="s">
        <v>158</v>
      </c>
      <c r="BD24" s="177" t="s">
        <v>89</v>
      </c>
    </row>
    <row r="25" spans="2:56" s="1" customFormat="1" ht="12" hidden="1" customHeight="1">
      <c r="B25" s="32"/>
      <c r="D25" s="27" t="s">
        <v>31</v>
      </c>
      <c r="I25" s="27" t="s">
        <v>25</v>
      </c>
      <c r="J25" s="25" t="str">
        <f>IF('Rekapitulace stavby'!AN19="","",'Rekapitulace stavby'!AN19)</f>
        <v/>
      </c>
      <c r="L25" s="32"/>
      <c r="AZ25" s="177" t="s">
        <v>266</v>
      </c>
      <c r="BA25" s="177" t="s">
        <v>1</v>
      </c>
      <c r="BB25" s="177" t="s">
        <v>1</v>
      </c>
      <c r="BC25" s="177" t="s">
        <v>267</v>
      </c>
      <c r="BD25" s="177" t="s">
        <v>89</v>
      </c>
    </row>
    <row r="26" spans="2:56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26</v>
      </c>
      <c r="J26" s="25" t="str">
        <f>IF('Rekapitulace stavby'!AN20="","",'Rekapitulace stavby'!AN20)</f>
        <v/>
      </c>
      <c r="L26" s="32"/>
      <c r="AZ26" s="177" t="s">
        <v>268</v>
      </c>
      <c r="BA26" s="177" t="s">
        <v>1</v>
      </c>
      <c r="BB26" s="177" t="s">
        <v>1</v>
      </c>
      <c r="BC26" s="177" t="s">
        <v>269</v>
      </c>
      <c r="BD26" s="177" t="s">
        <v>89</v>
      </c>
    </row>
    <row r="27" spans="2:56" s="1" customFormat="1" ht="6.95" hidden="1" customHeight="1">
      <c r="B27" s="32"/>
      <c r="L27" s="32"/>
      <c r="AZ27" s="177" t="s">
        <v>270</v>
      </c>
      <c r="BA27" s="177" t="s">
        <v>1</v>
      </c>
      <c r="BB27" s="177" t="s">
        <v>1</v>
      </c>
      <c r="BC27" s="177" t="s">
        <v>271</v>
      </c>
      <c r="BD27" s="177" t="s">
        <v>89</v>
      </c>
    </row>
    <row r="28" spans="2:56" s="1" customFormat="1" ht="12" hidden="1" customHeight="1">
      <c r="B28" s="32"/>
      <c r="D28" s="27" t="s">
        <v>32</v>
      </c>
      <c r="L28" s="32"/>
      <c r="AZ28" s="177" t="s">
        <v>272</v>
      </c>
      <c r="BA28" s="177" t="s">
        <v>1</v>
      </c>
      <c r="BB28" s="177" t="s">
        <v>1</v>
      </c>
      <c r="BC28" s="177" t="s">
        <v>217</v>
      </c>
      <c r="BD28" s="177" t="s">
        <v>89</v>
      </c>
    </row>
    <row r="29" spans="2:56" s="7" customFormat="1" ht="16.5" hidden="1" customHeight="1">
      <c r="B29" s="94"/>
      <c r="E29" s="240" t="s">
        <v>1</v>
      </c>
      <c r="F29" s="240"/>
      <c r="G29" s="240"/>
      <c r="H29" s="240"/>
      <c r="L29" s="94"/>
      <c r="AZ29" s="178" t="s">
        <v>273</v>
      </c>
      <c r="BA29" s="178" t="s">
        <v>1</v>
      </c>
      <c r="BB29" s="178" t="s">
        <v>1</v>
      </c>
      <c r="BC29" s="178" t="s">
        <v>274</v>
      </c>
      <c r="BD29" s="178" t="s">
        <v>89</v>
      </c>
    </row>
    <row r="30" spans="2:56" s="1" customFormat="1" ht="6.95" hidden="1" customHeight="1">
      <c r="B30" s="32"/>
      <c r="L30" s="32"/>
      <c r="AZ30" s="177" t="s">
        <v>275</v>
      </c>
      <c r="BA30" s="177" t="s">
        <v>1</v>
      </c>
      <c r="BB30" s="177" t="s">
        <v>1</v>
      </c>
      <c r="BC30" s="177" t="s">
        <v>276</v>
      </c>
      <c r="BD30" s="177" t="s">
        <v>89</v>
      </c>
    </row>
    <row r="31" spans="2:56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  <c r="AZ31" s="177" t="s">
        <v>277</v>
      </c>
      <c r="BA31" s="177" t="s">
        <v>1</v>
      </c>
      <c r="BB31" s="177" t="s">
        <v>1</v>
      </c>
      <c r="BC31" s="177" t="s">
        <v>278</v>
      </c>
      <c r="BD31" s="177" t="s">
        <v>89</v>
      </c>
    </row>
    <row r="32" spans="2:56" s="1" customFormat="1" ht="25.35" hidden="1" customHeight="1">
      <c r="B32" s="32"/>
      <c r="D32" s="95" t="s">
        <v>33</v>
      </c>
      <c r="J32" s="66">
        <f>ROUND(J142, 2)</f>
        <v>0</v>
      </c>
      <c r="L32" s="32"/>
      <c r="AZ32" s="177" t="s">
        <v>279</v>
      </c>
      <c r="BA32" s="177" t="s">
        <v>1</v>
      </c>
      <c r="BB32" s="177" t="s">
        <v>1</v>
      </c>
      <c r="BC32" s="177" t="s">
        <v>280</v>
      </c>
      <c r="BD32" s="177" t="s">
        <v>89</v>
      </c>
    </row>
    <row r="33" spans="2:56" s="1" customFormat="1" ht="6.95" hidden="1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  <c r="AZ33" s="177" t="s">
        <v>281</v>
      </c>
      <c r="BA33" s="177" t="s">
        <v>1</v>
      </c>
      <c r="BB33" s="177" t="s">
        <v>1</v>
      </c>
      <c r="BC33" s="177" t="s">
        <v>278</v>
      </c>
      <c r="BD33" s="177" t="s">
        <v>89</v>
      </c>
    </row>
    <row r="34" spans="2:56" s="1" customFormat="1" ht="14.45" hidden="1" customHeight="1">
      <c r="B34" s="32"/>
      <c r="F34" s="35" t="s">
        <v>35</v>
      </c>
      <c r="I34" s="35" t="s">
        <v>34</v>
      </c>
      <c r="J34" s="35" t="s">
        <v>36</v>
      </c>
      <c r="L34" s="32"/>
      <c r="AZ34" s="177" t="s">
        <v>282</v>
      </c>
      <c r="BA34" s="177" t="s">
        <v>1</v>
      </c>
      <c r="BB34" s="177" t="s">
        <v>1</v>
      </c>
      <c r="BC34" s="177" t="s">
        <v>280</v>
      </c>
      <c r="BD34" s="177" t="s">
        <v>89</v>
      </c>
    </row>
    <row r="35" spans="2:56" s="1" customFormat="1" ht="14.45" hidden="1" customHeight="1">
      <c r="B35" s="32"/>
      <c r="D35" s="55" t="s">
        <v>37</v>
      </c>
      <c r="E35" s="27" t="s">
        <v>38</v>
      </c>
      <c r="F35" s="86">
        <f>ROUND((SUM(BE142:BE915)),  2)</f>
        <v>0</v>
      </c>
      <c r="I35" s="96">
        <v>0.21</v>
      </c>
      <c r="J35" s="86">
        <f>ROUND(((SUM(BE142:BE915))*I35),  2)</f>
        <v>0</v>
      </c>
      <c r="L35" s="32"/>
      <c r="AZ35" s="177" t="s">
        <v>283</v>
      </c>
      <c r="BA35" s="177" t="s">
        <v>1</v>
      </c>
      <c r="BB35" s="177" t="s">
        <v>1</v>
      </c>
      <c r="BC35" s="177" t="s">
        <v>284</v>
      </c>
      <c r="BD35" s="177" t="s">
        <v>89</v>
      </c>
    </row>
    <row r="36" spans="2:56" s="1" customFormat="1" ht="14.45" hidden="1" customHeight="1">
      <c r="B36" s="32"/>
      <c r="E36" s="27" t="s">
        <v>39</v>
      </c>
      <c r="F36" s="86">
        <f>ROUND((SUM(BF142:BF915)),  2)</f>
        <v>0</v>
      </c>
      <c r="I36" s="96">
        <v>0.12</v>
      </c>
      <c r="J36" s="86">
        <f>ROUND(((SUM(BF142:BF915))*I36),  2)</f>
        <v>0</v>
      </c>
      <c r="L36" s="32"/>
      <c r="AZ36" s="177" t="s">
        <v>285</v>
      </c>
      <c r="BA36" s="177" t="s">
        <v>1</v>
      </c>
      <c r="BB36" s="177" t="s">
        <v>1</v>
      </c>
      <c r="BC36" s="177" t="s">
        <v>286</v>
      </c>
      <c r="BD36" s="177" t="s">
        <v>89</v>
      </c>
    </row>
    <row r="37" spans="2:56" s="1" customFormat="1" ht="14.45" hidden="1" customHeight="1">
      <c r="B37" s="32"/>
      <c r="E37" s="27" t="s">
        <v>40</v>
      </c>
      <c r="F37" s="86">
        <f>ROUND((SUM(BG142:BG915)),  2)</f>
        <v>0</v>
      </c>
      <c r="I37" s="96">
        <v>0.21</v>
      </c>
      <c r="J37" s="86">
        <f>0</f>
        <v>0</v>
      </c>
      <c r="L37" s="32"/>
      <c r="AZ37" s="177" t="s">
        <v>287</v>
      </c>
      <c r="BA37" s="177" t="s">
        <v>1</v>
      </c>
      <c r="BB37" s="177" t="s">
        <v>1</v>
      </c>
      <c r="BC37" s="177" t="s">
        <v>288</v>
      </c>
      <c r="BD37" s="177" t="s">
        <v>89</v>
      </c>
    </row>
    <row r="38" spans="2:56" s="1" customFormat="1" ht="14.45" hidden="1" customHeight="1">
      <c r="B38" s="32"/>
      <c r="E38" s="27" t="s">
        <v>41</v>
      </c>
      <c r="F38" s="86">
        <f>ROUND((SUM(BH142:BH915)),  2)</f>
        <v>0</v>
      </c>
      <c r="I38" s="96">
        <v>0.12</v>
      </c>
      <c r="J38" s="86">
        <f>0</f>
        <v>0</v>
      </c>
      <c r="L38" s="32"/>
      <c r="AZ38" s="177" t="s">
        <v>289</v>
      </c>
      <c r="BA38" s="177" t="s">
        <v>1</v>
      </c>
      <c r="BB38" s="177" t="s">
        <v>1</v>
      </c>
      <c r="BC38" s="177" t="s">
        <v>290</v>
      </c>
      <c r="BD38" s="177" t="s">
        <v>89</v>
      </c>
    </row>
    <row r="39" spans="2:56" s="1" customFormat="1" ht="14.45" hidden="1" customHeight="1">
      <c r="B39" s="32"/>
      <c r="E39" s="27" t="s">
        <v>42</v>
      </c>
      <c r="F39" s="86">
        <f>ROUND((SUM(BI142:BI915)),  2)</f>
        <v>0</v>
      </c>
      <c r="I39" s="96">
        <v>0</v>
      </c>
      <c r="J39" s="86">
        <f>0</f>
        <v>0</v>
      </c>
      <c r="L39" s="32"/>
      <c r="AZ39" s="177" t="s">
        <v>291</v>
      </c>
      <c r="BA39" s="177" t="s">
        <v>1</v>
      </c>
      <c r="BB39" s="177" t="s">
        <v>1</v>
      </c>
      <c r="BC39" s="177" t="s">
        <v>292</v>
      </c>
      <c r="BD39" s="177" t="s">
        <v>89</v>
      </c>
    </row>
    <row r="40" spans="2:56" s="1" customFormat="1" ht="6.95" hidden="1" customHeight="1">
      <c r="B40" s="32"/>
      <c r="L40" s="32"/>
      <c r="AZ40" s="177" t="s">
        <v>293</v>
      </c>
      <c r="BA40" s="177" t="s">
        <v>1</v>
      </c>
      <c r="BB40" s="177" t="s">
        <v>1</v>
      </c>
      <c r="BC40" s="177" t="s">
        <v>294</v>
      </c>
      <c r="BD40" s="177" t="s">
        <v>89</v>
      </c>
    </row>
    <row r="41" spans="2:56" s="1" customFormat="1" ht="25.35" hidden="1" customHeight="1">
      <c r="B41" s="32"/>
      <c r="C41" s="97"/>
      <c r="D41" s="98" t="s">
        <v>43</v>
      </c>
      <c r="E41" s="57"/>
      <c r="F41" s="57"/>
      <c r="G41" s="99" t="s">
        <v>44</v>
      </c>
      <c r="H41" s="100" t="s">
        <v>45</v>
      </c>
      <c r="I41" s="57"/>
      <c r="J41" s="101">
        <f>SUM(J32:J39)</f>
        <v>0</v>
      </c>
      <c r="K41" s="102"/>
      <c r="L41" s="32"/>
      <c r="AZ41" s="177" t="s">
        <v>295</v>
      </c>
      <c r="BA41" s="177" t="s">
        <v>1</v>
      </c>
      <c r="BB41" s="177" t="s">
        <v>1</v>
      </c>
      <c r="BC41" s="177" t="s">
        <v>262</v>
      </c>
      <c r="BD41" s="177" t="s">
        <v>89</v>
      </c>
    </row>
    <row r="42" spans="2:56" s="1" customFormat="1" ht="14.45" hidden="1" customHeight="1">
      <c r="B42" s="32"/>
      <c r="L42" s="32"/>
      <c r="AZ42" s="177" t="s">
        <v>296</v>
      </c>
      <c r="BA42" s="177" t="s">
        <v>1</v>
      </c>
      <c r="BB42" s="177" t="s">
        <v>1</v>
      </c>
      <c r="BC42" s="177" t="s">
        <v>297</v>
      </c>
      <c r="BD42" s="177" t="s">
        <v>89</v>
      </c>
    </row>
    <row r="43" spans="2:56" ht="14.45" hidden="1" customHeight="1">
      <c r="B43" s="20"/>
      <c r="L43" s="20"/>
      <c r="AZ43" s="177" t="s">
        <v>298</v>
      </c>
      <c r="BA43" s="177" t="s">
        <v>1</v>
      </c>
      <c r="BB43" s="177" t="s">
        <v>1</v>
      </c>
      <c r="BC43" s="177" t="s">
        <v>299</v>
      </c>
      <c r="BD43" s="177" t="s">
        <v>89</v>
      </c>
    </row>
    <row r="44" spans="2:56" ht="14.45" hidden="1" customHeight="1">
      <c r="B44" s="20"/>
      <c r="L44" s="20"/>
      <c r="AZ44" s="177" t="s">
        <v>300</v>
      </c>
      <c r="BA44" s="177" t="s">
        <v>1</v>
      </c>
      <c r="BB44" s="177" t="s">
        <v>1</v>
      </c>
      <c r="BC44" s="177" t="s">
        <v>301</v>
      </c>
      <c r="BD44" s="177" t="s">
        <v>89</v>
      </c>
    </row>
    <row r="45" spans="2:56" ht="14.45" hidden="1" customHeight="1">
      <c r="B45" s="20"/>
      <c r="L45" s="20"/>
      <c r="AZ45" s="177" t="s">
        <v>302</v>
      </c>
      <c r="BA45" s="177" t="s">
        <v>1</v>
      </c>
      <c r="BB45" s="177" t="s">
        <v>1</v>
      </c>
      <c r="BC45" s="177" t="s">
        <v>303</v>
      </c>
      <c r="BD45" s="177" t="s">
        <v>89</v>
      </c>
    </row>
    <row r="46" spans="2:56" ht="14.45" hidden="1" customHeight="1">
      <c r="B46" s="20"/>
      <c r="L46" s="20"/>
      <c r="AZ46" s="177" t="s">
        <v>304</v>
      </c>
      <c r="BA46" s="177" t="s">
        <v>1</v>
      </c>
      <c r="BB46" s="177" t="s">
        <v>1</v>
      </c>
      <c r="BC46" s="177" t="s">
        <v>305</v>
      </c>
      <c r="BD46" s="177" t="s">
        <v>89</v>
      </c>
    </row>
    <row r="47" spans="2:56" ht="14.45" hidden="1" customHeight="1">
      <c r="B47" s="20"/>
      <c r="L47" s="20"/>
      <c r="AZ47" s="177" t="s">
        <v>306</v>
      </c>
      <c r="BA47" s="177" t="s">
        <v>1</v>
      </c>
      <c r="BB47" s="177" t="s">
        <v>1</v>
      </c>
      <c r="BC47" s="177" t="s">
        <v>307</v>
      </c>
      <c r="BD47" s="177" t="s">
        <v>89</v>
      </c>
    </row>
    <row r="48" spans="2:56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103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2" t="str">
        <f>E7</f>
        <v>AREÁL VH Agroprodukt - Hala skladování potravin</v>
      </c>
      <c r="F85" s="253"/>
      <c r="G85" s="253"/>
      <c r="H85" s="253"/>
      <c r="L85" s="32"/>
    </row>
    <row r="86" spans="2:12" ht="12" customHeight="1">
      <c r="B86" s="20"/>
      <c r="C86" s="27" t="s">
        <v>101</v>
      </c>
      <c r="L86" s="20"/>
    </row>
    <row r="87" spans="2:12" s="1" customFormat="1" ht="16.5" customHeight="1">
      <c r="B87" s="32"/>
      <c r="E87" s="252" t="s">
        <v>234</v>
      </c>
      <c r="F87" s="254"/>
      <c r="G87" s="254"/>
      <c r="H87" s="254"/>
      <c r="L87" s="32"/>
    </row>
    <row r="88" spans="2:12" s="1" customFormat="1" ht="12" customHeight="1">
      <c r="B88" s="32"/>
      <c r="C88" s="27" t="s">
        <v>237</v>
      </c>
      <c r="L88" s="32"/>
    </row>
    <row r="89" spans="2:12" s="1" customFormat="1" ht="16.5" customHeight="1">
      <c r="B89" s="32"/>
      <c r="E89" s="209" t="str">
        <f>E11</f>
        <v>D.1.1 - ASŘ</v>
      </c>
      <c r="F89" s="254"/>
      <c r="G89" s="254"/>
      <c r="H89" s="254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28. 1. 2026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104</v>
      </c>
      <c r="D96" s="97"/>
      <c r="E96" s="97"/>
      <c r="F96" s="97"/>
      <c r="G96" s="97"/>
      <c r="H96" s="97"/>
      <c r="I96" s="97"/>
      <c r="J96" s="106" t="s">
        <v>105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106</v>
      </c>
      <c r="J98" s="66">
        <f>J142</f>
        <v>0</v>
      </c>
      <c r="L98" s="32"/>
      <c r="AU98" s="17" t="s">
        <v>107</v>
      </c>
    </row>
    <row r="99" spans="2:47" s="8" customFormat="1" ht="24.95" customHeight="1">
      <c r="B99" s="108"/>
      <c r="D99" s="109" t="s">
        <v>108</v>
      </c>
      <c r="E99" s="110"/>
      <c r="F99" s="110"/>
      <c r="G99" s="110"/>
      <c r="H99" s="110"/>
      <c r="I99" s="110"/>
      <c r="J99" s="111">
        <f>J143</f>
        <v>0</v>
      </c>
      <c r="L99" s="108"/>
    </row>
    <row r="100" spans="2:47" s="9" customFormat="1" ht="19.899999999999999" customHeight="1">
      <c r="B100" s="112"/>
      <c r="D100" s="113" t="s">
        <v>109</v>
      </c>
      <c r="E100" s="114"/>
      <c r="F100" s="114"/>
      <c r="G100" s="114"/>
      <c r="H100" s="114"/>
      <c r="I100" s="114"/>
      <c r="J100" s="115">
        <f>J144</f>
        <v>0</v>
      </c>
      <c r="L100" s="112"/>
    </row>
    <row r="101" spans="2:47" s="9" customFormat="1" ht="19.899999999999999" customHeight="1">
      <c r="B101" s="112"/>
      <c r="D101" s="113" t="s">
        <v>308</v>
      </c>
      <c r="E101" s="114"/>
      <c r="F101" s="114"/>
      <c r="G101" s="114"/>
      <c r="H101" s="114"/>
      <c r="I101" s="114"/>
      <c r="J101" s="115">
        <f>J191</f>
        <v>0</v>
      </c>
      <c r="L101" s="112"/>
    </row>
    <row r="102" spans="2:47" s="9" customFormat="1" ht="19.899999999999999" customHeight="1">
      <c r="B102" s="112"/>
      <c r="D102" s="113" t="s">
        <v>309</v>
      </c>
      <c r="E102" s="114"/>
      <c r="F102" s="114"/>
      <c r="G102" s="114"/>
      <c r="H102" s="114"/>
      <c r="I102" s="114"/>
      <c r="J102" s="115">
        <f>J268</f>
        <v>0</v>
      </c>
      <c r="L102" s="112"/>
    </row>
    <row r="103" spans="2:47" s="9" customFormat="1" ht="19.899999999999999" customHeight="1">
      <c r="B103" s="112"/>
      <c r="D103" s="113" t="s">
        <v>310</v>
      </c>
      <c r="E103" s="114"/>
      <c r="F103" s="114"/>
      <c r="G103" s="114"/>
      <c r="H103" s="114"/>
      <c r="I103" s="114"/>
      <c r="J103" s="115">
        <f>J310</f>
        <v>0</v>
      </c>
      <c r="L103" s="112"/>
    </row>
    <row r="104" spans="2:47" s="9" customFormat="1" ht="19.899999999999999" customHeight="1">
      <c r="B104" s="112"/>
      <c r="D104" s="113" t="s">
        <v>311</v>
      </c>
      <c r="E104" s="114"/>
      <c r="F104" s="114"/>
      <c r="G104" s="114"/>
      <c r="H104" s="114"/>
      <c r="I104" s="114"/>
      <c r="J104" s="115">
        <f>J363</f>
        <v>0</v>
      </c>
      <c r="L104" s="112"/>
    </row>
    <row r="105" spans="2:47" s="9" customFormat="1" ht="19.899999999999999" customHeight="1">
      <c r="B105" s="112"/>
      <c r="D105" s="113" t="s">
        <v>110</v>
      </c>
      <c r="E105" s="114"/>
      <c r="F105" s="114"/>
      <c r="G105" s="114"/>
      <c r="H105" s="114"/>
      <c r="I105" s="114"/>
      <c r="J105" s="115">
        <f>J442</f>
        <v>0</v>
      </c>
      <c r="L105" s="112"/>
    </row>
    <row r="106" spans="2:47" s="9" customFormat="1" ht="19.899999999999999" customHeight="1">
      <c r="B106" s="112"/>
      <c r="D106" s="113" t="s">
        <v>312</v>
      </c>
      <c r="E106" s="114"/>
      <c r="F106" s="114"/>
      <c r="G106" s="114"/>
      <c r="H106" s="114"/>
      <c r="I106" s="114"/>
      <c r="J106" s="115">
        <f>J493</f>
        <v>0</v>
      </c>
      <c r="L106" s="112"/>
    </row>
    <row r="107" spans="2:47" s="8" customFormat="1" ht="24.95" customHeight="1">
      <c r="B107" s="108"/>
      <c r="D107" s="109" t="s">
        <v>313</v>
      </c>
      <c r="E107" s="110"/>
      <c r="F107" s="110"/>
      <c r="G107" s="110"/>
      <c r="H107" s="110"/>
      <c r="I107" s="110"/>
      <c r="J107" s="111">
        <f>J496</f>
        <v>0</v>
      </c>
      <c r="L107" s="108"/>
    </row>
    <row r="108" spans="2:47" s="9" customFormat="1" ht="19.899999999999999" customHeight="1">
      <c r="B108" s="112"/>
      <c r="D108" s="113" t="s">
        <v>314</v>
      </c>
      <c r="E108" s="114"/>
      <c r="F108" s="114"/>
      <c r="G108" s="114"/>
      <c r="H108" s="114"/>
      <c r="I108" s="114"/>
      <c r="J108" s="115">
        <f>J497</f>
        <v>0</v>
      </c>
      <c r="L108" s="112"/>
    </row>
    <row r="109" spans="2:47" s="9" customFormat="1" ht="19.899999999999999" customHeight="1">
      <c r="B109" s="112"/>
      <c r="D109" s="113" t="s">
        <v>315</v>
      </c>
      <c r="E109" s="114"/>
      <c r="F109" s="114"/>
      <c r="G109" s="114"/>
      <c r="H109" s="114"/>
      <c r="I109" s="114"/>
      <c r="J109" s="115">
        <f>J552</f>
        <v>0</v>
      </c>
      <c r="L109" s="112"/>
    </row>
    <row r="110" spans="2:47" s="9" customFormat="1" ht="19.899999999999999" customHeight="1">
      <c r="B110" s="112"/>
      <c r="D110" s="113" t="s">
        <v>316</v>
      </c>
      <c r="E110" s="114"/>
      <c r="F110" s="114"/>
      <c r="G110" s="114"/>
      <c r="H110" s="114"/>
      <c r="I110" s="114"/>
      <c r="J110" s="115">
        <f>J559</f>
        <v>0</v>
      </c>
      <c r="L110" s="112"/>
    </row>
    <row r="111" spans="2:47" s="9" customFormat="1" ht="19.899999999999999" customHeight="1">
      <c r="B111" s="112"/>
      <c r="D111" s="113" t="s">
        <v>317</v>
      </c>
      <c r="E111" s="114"/>
      <c r="F111" s="114"/>
      <c r="G111" s="114"/>
      <c r="H111" s="114"/>
      <c r="I111" s="114"/>
      <c r="J111" s="115">
        <f>J619</f>
        <v>0</v>
      </c>
      <c r="L111" s="112"/>
    </row>
    <row r="112" spans="2:47" s="9" customFormat="1" ht="19.899999999999999" customHeight="1">
      <c r="B112" s="112"/>
      <c r="D112" s="113" t="s">
        <v>318</v>
      </c>
      <c r="E112" s="114"/>
      <c r="F112" s="114"/>
      <c r="G112" s="114"/>
      <c r="H112" s="114"/>
      <c r="I112" s="114"/>
      <c r="J112" s="115">
        <f>J628</f>
        <v>0</v>
      </c>
      <c r="L112" s="112"/>
    </row>
    <row r="113" spans="2:12" s="9" customFormat="1" ht="19.899999999999999" customHeight="1">
      <c r="B113" s="112"/>
      <c r="D113" s="113" t="s">
        <v>319</v>
      </c>
      <c r="E113" s="114"/>
      <c r="F113" s="114"/>
      <c r="G113" s="114"/>
      <c r="H113" s="114"/>
      <c r="I113" s="114"/>
      <c r="J113" s="115">
        <f>J677</f>
        <v>0</v>
      </c>
      <c r="L113" s="112"/>
    </row>
    <row r="114" spans="2:12" s="9" customFormat="1" ht="19.899999999999999" customHeight="1">
      <c r="B114" s="112"/>
      <c r="D114" s="113" t="s">
        <v>320</v>
      </c>
      <c r="E114" s="114"/>
      <c r="F114" s="114"/>
      <c r="G114" s="114"/>
      <c r="H114" s="114"/>
      <c r="I114" s="114"/>
      <c r="J114" s="115">
        <f>J693</f>
        <v>0</v>
      </c>
      <c r="L114" s="112"/>
    </row>
    <row r="115" spans="2:12" s="9" customFormat="1" ht="19.899999999999999" customHeight="1">
      <c r="B115" s="112"/>
      <c r="D115" s="113" t="s">
        <v>321</v>
      </c>
      <c r="E115" s="114"/>
      <c r="F115" s="114"/>
      <c r="G115" s="114"/>
      <c r="H115" s="114"/>
      <c r="I115" s="114"/>
      <c r="J115" s="115">
        <f>J720</f>
        <v>0</v>
      </c>
      <c r="L115" s="112"/>
    </row>
    <row r="116" spans="2:12" s="9" customFormat="1" ht="19.899999999999999" customHeight="1">
      <c r="B116" s="112"/>
      <c r="D116" s="113" t="s">
        <v>322</v>
      </c>
      <c r="E116" s="114"/>
      <c r="F116" s="114"/>
      <c r="G116" s="114"/>
      <c r="H116" s="114"/>
      <c r="I116" s="114"/>
      <c r="J116" s="115">
        <f>J769</f>
        <v>0</v>
      </c>
      <c r="L116" s="112"/>
    </row>
    <row r="117" spans="2:12" s="9" customFormat="1" ht="19.899999999999999" customHeight="1">
      <c r="B117" s="112"/>
      <c r="D117" s="113" t="s">
        <v>323</v>
      </c>
      <c r="E117" s="114"/>
      <c r="F117" s="114"/>
      <c r="G117" s="114"/>
      <c r="H117" s="114"/>
      <c r="I117" s="114"/>
      <c r="J117" s="115">
        <f>J841</f>
        <v>0</v>
      </c>
      <c r="L117" s="112"/>
    </row>
    <row r="118" spans="2:12" s="9" customFormat="1" ht="19.899999999999999" customHeight="1">
      <c r="B118" s="112"/>
      <c r="D118" s="113" t="s">
        <v>324</v>
      </c>
      <c r="E118" s="114"/>
      <c r="F118" s="114"/>
      <c r="G118" s="114"/>
      <c r="H118" s="114"/>
      <c r="I118" s="114"/>
      <c r="J118" s="115">
        <f>J856</f>
        <v>0</v>
      </c>
      <c r="L118" s="112"/>
    </row>
    <row r="119" spans="2:12" s="9" customFormat="1" ht="19.899999999999999" customHeight="1">
      <c r="B119" s="112"/>
      <c r="D119" s="113" t="s">
        <v>325</v>
      </c>
      <c r="E119" s="114"/>
      <c r="F119" s="114"/>
      <c r="G119" s="114"/>
      <c r="H119" s="114"/>
      <c r="I119" s="114"/>
      <c r="J119" s="115">
        <f>J887</f>
        <v>0</v>
      </c>
      <c r="L119" s="112"/>
    </row>
    <row r="120" spans="2:12" s="8" customFormat="1" ht="24.95" customHeight="1">
      <c r="B120" s="108"/>
      <c r="D120" s="109" t="s">
        <v>326</v>
      </c>
      <c r="E120" s="110"/>
      <c r="F120" s="110"/>
      <c r="G120" s="110"/>
      <c r="H120" s="110"/>
      <c r="I120" s="110"/>
      <c r="J120" s="111">
        <f>J910</f>
        <v>0</v>
      </c>
      <c r="L120" s="108"/>
    </row>
    <row r="121" spans="2:12" s="1" customFormat="1" ht="21.75" customHeight="1">
      <c r="B121" s="32"/>
      <c r="L121" s="32"/>
    </row>
    <row r="122" spans="2:12" s="1" customFormat="1" ht="6.95" customHeight="1">
      <c r="B122" s="44"/>
      <c r="C122" s="45"/>
      <c r="D122" s="45"/>
      <c r="E122" s="45"/>
      <c r="F122" s="45"/>
      <c r="G122" s="45"/>
      <c r="H122" s="45"/>
      <c r="I122" s="45"/>
      <c r="J122" s="45"/>
      <c r="K122" s="45"/>
      <c r="L122" s="32"/>
    </row>
    <row r="126" spans="2:12" s="1" customFormat="1" ht="6.95" customHeight="1">
      <c r="B126" s="46"/>
      <c r="C126" s="47"/>
      <c r="D126" s="47"/>
      <c r="E126" s="47"/>
      <c r="F126" s="47"/>
      <c r="G126" s="47"/>
      <c r="H126" s="47"/>
      <c r="I126" s="47"/>
      <c r="J126" s="47"/>
      <c r="K126" s="47"/>
      <c r="L126" s="32"/>
    </row>
    <row r="127" spans="2:12" s="1" customFormat="1" ht="24.95" customHeight="1">
      <c r="B127" s="32"/>
      <c r="C127" s="21" t="s">
        <v>112</v>
      </c>
      <c r="L127" s="32"/>
    </row>
    <row r="128" spans="2:12" s="1" customFormat="1" ht="6.95" customHeight="1">
      <c r="B128" s="32"/>
      <c r="L128" s="32"/>
    </row>
    <row r="129" spans="2:63" s="1" customFormat="1" ht="12" customHeight="1">
      <c r="B129" s="32"/>
      <c r="C129" s="27" t="s">
        <v>16</v>
      </c>
      <c r="L129" s="32"/>
    </row>
    <row r="130" spans="2:63" s="1" customFormat="1" ht="16.5" customHeight="1">
      <c r="B130" s="32"/>
      <c r="E130" s="252" t="str">
        <f>E7</f>
        <v>AREÁL VH Agroprodukt - Hala skladování potravin</v>
      </c>
      <c r="F130" s="253"/>
      <c r="G130" s="253"/>
      <c r="H130" s="253"/>
      <c r="L130" s="32"/>
    </row>
    <row r="131" spans="2:63" ht="12" customHeight="1">
      <c r="B131" s="20"/>
      <c r="C131" s="27" t="s">
        <v>101</v>
      </c>
      <c r="L131" s="20"/>
    </row>
    <row r="132" spans="2:63" s="1" customFormat="1" ht="16.5" customHeight="1">
      <c r="B132" s="32"/>
      <c r="E132" s="252" t="s">
        <v>234</v>
      </c>
      <c r="F132" s="254"/>
      <c r="G132" s="254"/>
      <c r="H132" s="254"/>
      <c r="L132" s="32"/>
    </row>
    <row r="133" spans="2:63" s="1" customFormat="1" ht="12" customHeight="1">
      <c r="B133" s="32"/>
      <c r="C133" s="27" t="s">
        <v>237</v>
      </c>
      <c r="L133" s="32"/>
    </row>
    <row r="134" spans="2:63" s="1" customFormat="1" ht="16.5" customHeight="1">
      <c r="B134" s="32"/>
      <c r="E134" s="209" t="str">
        <f>E11</f>
        <v>D.1.1 - ASŘ</v>
      </c>
      <c r="F134" s="254"/>
      <c r="G134" s="254"/>
      <c r="H134" s="254"/>
      <c r="L134" s="32"/>
    </row>
    <row r="135" spans="2:63" s="1" customFormat="1" ht="6.95" customHeight="1">
      <c r="B135" s="32"/>
      <c r="L135" s="32"/>
    </row>
    <row r="136" spans="2:63" s="1" customFormat="1" ht="12" customHeight="1">
      <c r="B136" s="32"/>
      <c r="C136" s="27" t="s">
        <v>20</v>
      </c>
      <c r="F136" s="25" t="str">
        <f>F14</f>
        <v xml:space="preserve"> </v>
      </c>
      <c r="I136" s="27" t="s">
        <v>22</v>
      </c>
      <c r="J136" s="52" t="str">
        <f>IF(J14="","",J14)</f>
        <v>28. 1. 2026</v>
      </c>
      <c r="L136" s="32"/>
    </row>
    <row r="137" spans="2:63" s="1" customFormat="1" ht="6.95" customHeight="1">
      <c r="B137" s="32"/>
      <c r="L137" s="32"/>
    </row>
    <row r="138" spans="2:63" s="1" customFormat="1" ht="15.2" customHeight="1">
      <c r="B138" s="32"/>
      <c r="C138" s="27" t="s">
        <v>24</v>
      </c>
      <c r="F138" s="25" t="str">
        <f>E17</f>
        <v xml:space="preserve"> </v>
      </c>
      <c r="I138" s="27" t="s">
        <v>29</v>
      </c>
      <c r="J138" s="30" t="str">
        <f>E23</f>
        <v xml:space="preserve"> </v>
      </c>
      <c r="L138" s="32"/>
    </row>
    <row r="139" spans="2:63" s="1" customFormat="1" ht="15.2" customHeight="1">
      <c r="B139" s="32"/>
      <c r="C139" s="27" t="s">
        <v>27</v>
      </c>
      <c r="F139" s="25" t="str">
        <f>IF(E20="","",E20)</f>
        <v>Vyplň údaj</v>
      </c>
      <c r="I139" s="27" t="s">
        <v>31</v>
      </c>
      <c r="J139" s="30" t="str">
        <f>E26</f>
        <v xml:space="preserve"> </v>
      </c>
      <c r="L139" s="32"/>
    </row>
    <row r="140" spans="2:63" s="1" customFormat="1" ht="10.35" customHeight="1">
      <c r="B140" s="32"/>
      <c r="L140" s="32"/>
    </row>
    <row r="141" spans="2:63" s="10" customFormat="1" ht="29.25" customHeight="1">
      <c r="B141" s="116"/>
      <c r="C141" s="117" t="s">
        <v>113</v>
      </c>
      <c r="D141" s="118" t="s">
        <v>58</v>
      </c>
      <c r="E141" s="118" t="s">
        <v>54</v>
      </c>
      <c r="F141" s="118" t="s">
        <v>55</v>
      </c>
      <c r="G141" s="118" t="s">
        <v>114</v>
      </c>
      <c r="H141" s="118" t="s">
        <v>115</v>
      </c>
      <c r="I141" s="118" t="s">
        <v>116</v>
      </c>
      <c r="J141" s="118" t="s">
        <v>105</v>
      </c>
      <c r="K141" s="119" t="s">
        <v>117</v>
      </c>
      <c r="L141" s="116"/>
      <c r="M141" s="59" t="s">
        <v>1</v>
      </c>
      <c r="N141" s="60" t="s">
        <v>37</v>
      </c>
      <c r="O141" s="60" t="s">
        <v>118</v>
      </c>
      <c r="P141" s="60" t="s">
        <v>119</v>
      </c>
      <c r="Q141" s="60" t="s">
        <v>120</v>
      </c>
      <c r="R141" s="60" t="s">
        <v>121</v>
      </c>
      <c r="S141" s="60" t="s">
        <v>122</v>
      </c>
      <c r="T141" s="61" t="s">
        <v>123</v>
      </c>
    </row>
    <row r="142" spans="2:63" s="1" customFormat="1" ht="22.9" customHeight="1">
      <c r="B142" s="32"/>
      <c r="C142" s="64" t="s">
        <v>124</v>
      </c>
      <c r="J142" s="120">
        <f>BK142</f>
        <v>0</v>
      </c>
      <c r="L142" s="32"/>
      <c r="M142" s="62"/>
      <c r="N142" s="53"/>
      <c r="O142" s="53"/>
      <c r="P142" s="121">
        <f>P143+P496+P910</f>
        <v>0</v>
      </c>
      <c r="Q142" s="53"/>
      <c r="R142" s="121">
        <f>R143+R496+R910</f>
        <v>1087.6615972899999</v>
      </c>
      <c r="S142" s="53"/>
      <c r="T142" s="122">
        <f>T143+T496+T910</f>
        <v>6.0074999999999998E-3</v>
      </c>
      <c r="AT142" s="17" t="s">
        <v>72</v>
      </c>
      <c r="AU142" s="17" t="s">
        <v>107</v>
      </c>
      <c r="BK142" s="123">
        <f>BK143+BK496+BK910</f>
        <v>0</v>
      </c>
    </row>
    <row r="143" spans="2:63" s="11" customFormat="1" ht="25.9" customHeight="1">
      <c r="B143" s="124"/>
      <c r="D143" s="125" t="s">
        <v>72</v>
      </c>
      <c r="E143" s="126" t="s">
        <v>125</v>
      </c>
      <c r="F143" s="126" t="s">
        <v>126</v>
      </c>
      <c r="I143" s="127"/>
      <c r="J143" s="128">
        <f>BK143</f>
        <v>0</v>
      </c>
      <c r="L143" s="124"/>
      <c r="M143" s="129"/>
      <c r="P143" s="130">
        <f>P144+P191+P268+P310+P363+P442+P493</f>
        <v>0</v>
      </c>
      <c r="R143" s="130">
        <f>R144+R191+R268+R310+R363+R442+R493</f>
        <v>1066.4836169999999</v>
      </c>
      <c r="T143" s="131">
        <f>T144+T191+T268+T310+T363+T442+T493</f>
        <v>0</v>
      </c>
      <c r="AR143" s="125" t="s">
        <v>81</v>
      </c>
      <c r="AT143" s="132" t="s">
        <v>72</v>
      </c>
      <c r="AU143" s="132" t="s">
        <v>73</v>
      </c>
      <c r="AY143" s="125" t="s">
        <v>127</v>
      </c>
      <c r="BK143" s="133">
        <f>BK144+BK191+BK268+BK310+BK363+BK442+BK493</f>
        <v>0</v>
      </c>
    </row>
    <row r="144" spans="2:63" s="11" customFormat="1" ht="22.9" customHeight="1">
      <c r="B144" s="124"/>
      <c r="D144" s="125" t="s">
        <v>72</v>
      </c>
      <c r="E144" s="134" t="s">
        <v>81</v>
      </c>
      <c r="F144" s="134" t="s">
        <v>128</v>
      </c>
      <c r="I144" s="127"/>
      <c r="J144" s="135">
        <f>BK144</f>
        <v>0</v>
      </c>
      <c r="L144" s="124"/>
      <c r="M144" s="129"/>
      <c r="P144" s="130">
        <f>SUM(P145:P190)</f>
        <v>0</v>
      </c>
      <c r="R144" s="130">
        <f>SUM(R145:R190)</f>
        <v>0</v>
      </c>
      <c r="T144" s="131">
        <f>SUM(T145:T190)</f>
        <v>0</v>
      </c>
      <c r="AR144" s="125" t="s">
        <v>81</v>
      </c>
      <c r="AT144" s="132" t="s">
        <v>72</v>
      </c>
      <c r="AU144" s="132" t="s">
        <v>81</v>
      </c>
      <c r="AY144" s="125" t="s">
        <v>127</v>
      </c>
      <c r="BK144" s="133">
        <f>SUM(BK145:BK190)</f>
        <v>0</v>
      </c>
    </row>
    <row r="145" spans="2:65" s="1" customFormat="1" ht="24.2" customHeight="1">
      <c r="B145" s="136"/>
      <c r="C145" s="137" t="s">
        <v>81</v>
      </c>
      <c r="D145" s="137" t="s">
        <v>129</v>
      </c>
      <c r="E145" s="138" t="s">
        <v>327</v>
      </c>
      <c r="F145" s="139" t="s">
        <v>328</v>
      </c>
      <c r="G145" s="140" t="s">
        <v>132</v>
      </c>
      <c r="H145" s="141">
        <v>500</v>
      </c>
      <c r="I145" s="142"/>
      <c r="J145" s="143">
        <f>ROUND(I145*H145,2)</f>
        <v>0</v>
      </c>
      <c r="K145" s="139" t="s">
        <v>133</v>
      </c>
      <c r="L145" s="32"/>
      <c r="M145" s="144" t="s">
        <v>1</v>
      </c>
      <c r="N145" s="145" t="s">
        <v>38</v>
      </c>
      <c r="P145" s="146">
        <f>O145*H145</f>
        <v>0</v>
      </c>
      <c r="Q145" s="146">
        <v>0</v>
      </c>
      <c r="R145" s="146">
        <f>Q145*H145</f>
        <v>0</v>
      </c>
      <c r="S145" s="146">
        <v>0</v>
      </c>
      <c r="T145" s="147">
        <f>S145*H145</f>
        <v>0</v>
      </c>
      <c r="AR145" s="148" t="s">
        <v>134</v>
      </c>
      <c r="AT145" s="148" t="s">
        <v>129</v>
      </c>
      <c r="AU145" s="148" t="s">
        <v>89</v>
      </c>
      <c r="AY145" s="17" t="s">
        <v>127</v>
      </c>
      <c r="BE145" s="149">
        <f>IF(N145="základní",J145,0)</f>
        <v>0</v>
      </c>
      <c r="BF145" s="149">
        <f>IF(N145="snížená",J145,0)</f>
        <v>0</v>
      </c>
      <c r="BG145" s="149">
        <f>IF(N145="zákl. přenesená",J145,0)</f>
        <v>0</v>
      </c>
      <c r="BH145" s="149">
        <f>IF(N145="sníž. přenesená",J145,0)</f>
        <v>0</v>
      </c>
      <c r="BI145" s="149">
        <f>IF(N145="nulová",J145,0)</f>
        <v>0</v>
      </c>
      <c r="BJ145" s="17" t="s">
        <v>81</v>
      </c>
      <c r="BK145" s="149">
        <f>ROUND(I145*H145,2)</f>
        <v>0</v>
      </c>
      <c r="BL145" s="17" t="s">
        <v>134</v>
      </c>
      <c r="BM145" s="148" t="s">
        <v>329</v>
      </c>
    </row>
    <row r="146" spans="2:65" s="1" customFormat="1" ht="19.5">
      <c r="B146" s="32"/>
      <c r="D146" s="150" t="s">
        <v>136</v>
      </c>
      <c r="F146" s="151" t="s">
        <v>330</v>
      </c>
      <c r="I146" s="152"/>
      <c r="L146" s="32"/>
      <c r="M146" s="153"/>
      <c r="T146" s="56"/>
      <c r="AT146" s="17" t="s">
        <v>136</v>
      </c>
      <c r="AU146" s="17" t="s">
        <v>89</v>
      </c>
    </row>
    <row r="147" spans="2:65" s="13" customFormat="1" ht="11.25">
      <c r="B147" s="160"/>
      <c r="D147" s="150" t="s">
        <v>150</v>
      </c>
      <c r="E147" s="161" t="s">
        <v>1</v>
      </c>
      <c r="F147" s="162" t="s">
        <v>331</v>
      </c>
      <c r="H147" s="163">
        <v>500</v>
      </c>
      <c r="I147" s="164"/>
      <c r="L147" s="160"/>
      <c r="M147" s="165"/>
      <c r="T147" s="166"/>
      <c r="AT147" s="161" t="s">
        <v>150</v>
      </c>
      <c r="AU147" s="161" t="s">
        <v>89</v>
      </c>
      <c r="AV147" s="13" t="s">
        <v>89</v>
      </c>
      <c r="AW147" s="13" t="s">
        <v>30</v>
      </c>
      <c r="AX147" s="13" t="s">
        <v>73</v>
      </c>
      <c r="AY147" s="161" t="s">
        <v>127</v>
      </c>
    </row>
    <row r="148" spans="2:65" s="14" customFormat="1" ht="11.25">
      <c r="B148" s="167"/>
      <c r="D148" s="150" t="s">
        <v>150</v>
      </c>
      <c r="E148" s="168" t="s">
        <v>275</v>
      </c>
      <c r="F148" s="169" t="s">
        <v>165</v>
      </c>
      <c r="H148" s="170">
        <v>500</v>
      </c>
      <c r="I148" s="171"/>
      <c r="L148" s="167"/>
      <c r="M148" s="172"/>
      <c r="T148" s="173"/>
      <c r="AT148" s="168" t="s">
        <v>150</v>
      </c>
      <c r="AU148" s="168" t="s">
        <v>89</v>
      </c>
      <c r="AV148" s="14" t="s">
        <v>134</v>
      </c>
      <c r="AW148" s="14" t="s">
        <v>30</v>
      </c>
      <c r="AX148" s="14" t="s">
        <v>81</v>
      </c>
      <c r="AY148" s="168" t="s">
        <v>127</v>
      </c>
    </row>
    <row r="149" spans="2:65" s="1" customFormat="1" ht="33" customHeight="1">
      <c r="B149" s="136"/>
      <c r="C149" s="137" t="s">
        <v>89</v>
      </c>
      <c r="D149" s="137" t="s">
        <v>129</v>
      </c>
      <c r="E149" s="138" t="s">
        <v>332</v>
      </c>
      <c r="F149" s="139" t="s">
        <v>333</v>
      </c>
      <c r="G149" s="140" t="s">
        <v>147</v>
      </c>
      <c r="H149" s="141">
        <v>65</v>
      </c>
      <c r="I149" s="142"/>
      <c r="J149" s="143">
        <f>ROUND(I149*H149,2)</f>
        <v>0</v>
      </c>
      <c r="K149" s="139" t="s">
        <v>133</v>
      </c>
      <c r="L149" s="32"/>
      <c r="M149" s="144" t="s">
        <v>1</v>
      </c>
      <c r="N149" s="145" t="s">
        <v>38</v>
      </c>
      <c r="P149" s="146">
        <f>O149*H149</f>
        <v>0</v>
      </c>
      <c r="Q149" s="146">
        <v>0</v>
      </c>
      <c r="R149" s="146">
        <f>Q149*H149</f>
        <v>0</v>
      </c>
      <c r="S149" s="146">
        <v>0</v>
      </c>
      <c r="T149" s="147">
        <f>S149*H149</f>
        <v>0</v>
      </c>
      <c r="AR149" s="148" t="s">
        <v>134</v>
      </c>
      <c r="AT149" s="148" t="s">
        <v>129</v>
      </c>
      <c r="AU149" s="148" t="s">
        <v>89</v>
      </c>
      <c r="AY149" s="17" t="s">
        <v>127</v>
      </c>
      <c r="BE149" s="149">
        <f>IF(N149="základní",J149,0)</f>
        <v>0</v>
      </c>
      <c r="BF149" s="149">
        <f>IF(N149="snížená",J149,0)</f>
        <v>0</v>
      </c>
      <c r="BG149" s="149">
        <f>IF(N149="zákl. přenesená",J149,0)</f>
        <v>0</v>
      </c>
      <c r="BH149" s="149">
        <f>IF(N149="sníž. přenesená",J149,0)</f>
        <v>0</v>
      </c>
      <c r="BI149" s="149">
        <f>IF(N149="nulová",J149,0)</f>
        <v>0</v>
      </c>
      <c r="BJ149" s="17" t="s">
        <v>81</v>
      </c>
      <c r="BK149" s="149">
        <f>ROUND(I149*H149,2)</f>
        <v>0</v>
      </c>
      <c r="BL149" s="17" t="s">
        <v>134</v>
      </c>
      <c r="BM149" s="148" t="s">
        <v>334</v>
      </c>
    </row>
    <row r="150" spans="2:65" s="1" customFormat="1" ht="29.25">
      <c r="B150" s="32"/>
      <c r="D150" s="150" t="s">
        <v>136</v>
      </c>
      <c r="F150" s="151" t="s">
        <v>335</v>
      </c>
      <c r="I150" s="152"/>
      <c r="L150" s="32"/>
      <c r="M150" s="153"/>
      <c r="T150" s="56"/>
      <c r="AT150" s="17" t="s">
        <v>136</v>
      </c>
      <c r="AU150" s="17" t="s">
        <v>89</v>
      </c>
    </row>
    <row r="151" spans="2:65" s="13" customFormat="1" ht="11.25">
      <c r="B151" s="160"/>
      <c r="D151" s="150" t="s">
        <v>150</v>
      </c>
      <c r="E151" s="161" t="s">
        <v>1</v>
      </c>
      <c r="F151" s="162" t="s">
        <v>336</v>
      </c>
      <c r="H151" s="163">
        <v>65</v>
      </c>
      <c r="I151" s="164"/>
      <c r="L151" s="160"/>
      <c r="M151" s="165"/>
      <c r="T151" s="166"/>
      <c r="AT151" s="161" t="s">
        <v>150</v>
      </c>
      <c r="AU151" s="161" t="s">
        <v>89</v>
      </c>
      <c r="AV151" s="13" t="s">
        <v>89</v>
      </c>
      <c r="AW151" s="13" t="s">
        <v>30</v>
      </c>
      <c r="AX151" s="13" t="s">
        <v>73</v>
      </c>
      <c r="AY151" s="161" t="s">
        <v>127</v>
      </c>
    </row>
    <row r="152" spans="2:65" s="14" customFormat="1" ht="11.25">
      <c r="B152" s="167"/>
      <c r="D152" s="150" t="s">
        <v>150</v>
      </c>
      <c r="E152" s="168" t="s">
        <v>268</v>
      </c>
      <c r="F152" s="169" t="s">
        <v>165</v>
      </c>
      <c r="H152" s="170">
        <v>65</v>
      </c>
      <c r="I152" s="171"/>
      <c r="L152" s="167"/>
      <c r="M152" s="172"/>
      <c r="T152" s="173"/>
      <c r="AT152" s="168" t="s">
        <v>150</v>
      </c>
      <c r="AU152" s="168" t="s">
        <v>89</v>
      </c>
      <c r="AV152" s="14" t="s">
        <v>134</v>
      </c>
      <c r="AW152" s="14" t="s">
        <v>30</v>
      </c>
      <c r="AX152" s="14" t="s">
        <v>81</v>
      </c>
      <c r="AY152" s="168" t="s">
        <v>127</v>
      </c>
    </row>
    <row r="153" spans="2:65" s="1" customFormat="1" ht="33" customHeight="1">
      <c r="B153" s="136"/>
      <c r="C153" s="137" t="s">
        <v>144</v>
      </c>
      <c r="D153" s="137" t="s">
        <v>129</v>
      </c>
      <c r="E153" s="138" t="s">
        <v>337</v>
      </c>
      <c r="F153" s="139" t="s">
        <v>338</v>
      </c>
      <c r="G153" s="140" t="s">
        <v>147</v>
      </c>
      <c r="H153" s="141">
        <v>42</v>
      </c>
      <c r="I153" s="142"/>
      <c r="J153" s="143">
        <f>ROUND(I153*H153,2)</f>
        <v>0</v>
      </c>
      <c r="K153" s="139" t="s">
        <v>133</v>
      </c>
      <c r="L153" s="32"/>
      <c r="M153" s="144" t="s">
        <v>1</v>
      </c>
      <c r="N153" s="145" t="s">
        <v>38</v>
      </c>
      <c r="P153" s="146">
        <f>O153*H153</f>
        <v>0</v>
      </c>
      <c r="Q153" s="146">
        <v>0</v>
      </c>
      <c r="R153" s="146">
        <f>Q153*H153</f>
        <v>0</v>
      </c>
      <c r="S153" s="146">
        <v>0</v>
      </c>
      <c r="T153" s="147">
        <f>S153*H153</f>
        <v>0</v>
      </c>
      <c r="AR153" s="148" t="s">
        <v>134</v>
      </c>
      <c r="AT153" s="148" t="s">
        <v>129</v>
      </c>
      <c r="AU153" s="148" t="s">
        <v>89</v>
      </c>
      <c r="AY153" s="17" t="s">
        <v>127</v>
      </c>
      <c r="BE153" s="149">
        <f>IF(N153="základní",J153,0)</f>
        <v>0</v>
      </c>
      <c r="BF153" s="149">
        <f>IF(N153="snížená",J153,0)</f>
        <v>0</v>
      </c>
      <c r="BG153" s="149">
        <f>IF(N153="zákl. přenesená",J153,0)</f>
        <v>0</v>
      </c>
      <c r="BH153" s="149">
        <f>IF(N153="sníž. přenesená",J153,0)</f>
        <v>0</v>
      </c>
      <c r="BI153" s="149">
        <f>IF(N153="nulová",J153,0)</f>
        <v>0</v>
      </c>
      <c r="BJ153" s="17" t="s">
        <v>81</v>
      </c>
      <c r="BK153" s="149">
        <f>ROUND(I153*H153,2)</f>
        <v>0</v>
      </c>
      <c r="BL153" s="17" t="s">
        <v>134</v>
      </c>
      <c r="BM153" s="148" t="s">
        <v>339</v>
      </c>
    </row>
    <row r="154" spans="2:65" s="1" customFormat="1" ht="29.25">
      <c r="B154" s="32"/>
      <c r="D154" s="150" t="s">
        <v>136</v>
      </c>
      <c r="F154" s="151" t="s">
        <v>340</v>
      </c>
      <c r="I154" s="152"/>
      <c r="L154" s="32"/>
      <c r="M154" s="153"/>
      <c r="T154" s="56"/>
      <c r="AT154" s="17" t="s">
        <v>136</v>
      </c>
      <c r="AU154" s="17" t="s">
        <v>89</v>
      </c>
    </row>
    <row r="155" spans="2:65" s="13" customFormat="1" ht="11.25">
      <c r="B155" s="160"/>
      <c r="D155" s="150" t="s">
        <v>150</v>
      </c>
      <c r="E155" s="161" t="s">
        <v>1</v>
      </c>
      <c r="F155" s="162" t="s">
        <v>281</v>
      </c>
      <c r="H155" s="163">
        <v>42</v>
      </c>
      <c r="I155" s="164"/>
      <c r="L155" s="160"/>
      <c r="M155" s="165"/>
      <c r="T155" s="166"/>
      <c r="AT155" s="161" t="s">
        <v>150</v>
      </c>
      <c r="AU155" s="161" t="s">
        <v>89</v>
      </c>
      <c r="AV155" s="13" t="s">
        <v>89</v>
      </c>
      <c r="AW155" s="13" t="s">
        <v>30</v>
      </c>
      <c r="AX155" s="13" t="s">
        <v>73</v>
      </c>
      <c r="AY155" s="161" t="s">
        <v>127</v>
      </c>
    </row>
    <row r="156" spans="2:65" s="14" customFormat="1" ht="11.25">
      <c r="B156" s="167"/>
      <c r="D156" s="150" t="s">
        <v>150</v>
      </c>
      <c r="E156" s="168" t="s">
        <v>277</v>
      </c>
      <c r="F156" s="169" t="s">
        <v>165</v>
      </c>
      <c r="H156" s="170">
        <v>42</v>
      </c>
      <c r="I156" s="171"/>
      <c r="L156" s="167"/>
      <c r="M156" s="172"/>
      <c r="T156" s="173"/>
      <c r="AT156" s="168" t="s">
        <v>150</v>
      </c>
      <c r="AU156" s="168" t="s">
        <v>89</v>
      </c>
      <c r="AV156" s="14" t="s">
        <v>134</v>
      </c>
      <c r="AW156" s="14" t="s">
        <v>30</v>
      </c>
      <c r="AX156" s="14" t="s">
        <v>81</v>
      </c>
      <c r="AY156" s="168" t="s">
        <v>127</v>
      </c>
    </row>
    <row r="157" spans="2:65" s="1" customFormat="1" ht="24.2" customHeight="1">
      <c r="B157" s="136"/>
      <c r="C157" s="137" t="s">
        <v>134</v>
      </c>
      <c r="D157" s="137" t="s">
        <v>129</v>
      </c>
      <c r="E157" s="138" t="s">
        <v>341</v>
      </c>
      <c r="F157" s="139" t="s">
        <v>342</v>
      </c>
      <c r="G157" s="140" t="s">
        <v>147</v>
      </c>
      <c r="H157" s="141">
        <v>15.4</v>
      </c>
      <c r="I157" s="142"/>
      <c r="J157" s="143">
        <f>ROUND(I157*H157,2)</f>
        <v>0</v>
      </c>
      <c r="K157" s="139" t="s">
        <v>133</v>
      </c>
      <c r="L157" s="32"/>
      <c r="M157" s="144" t="s">
        <v>1</v>
      </c>
      <c r="N157" s="145" t="s">
        <v>38</v>
      </c>
      <c r="P157" s="146">
        <f>O157*H157</f>
        <v>0</v>
      </c>
      <c r="Q157" s="146">
        <v>0</v>
      </c>
      <c r="R157" s="146">
        <f>Q157*H157</f>
        <v>0</v>
      </c>
      <c r="S157" s="146">
        <v>0</v>
      </c>
      <c r="T157" s="147">
        <f>S157*H157</f>
        <v>0</v>
      </c>
      <c r="AR157" s="148" t="s">
        <v>134</v>
      </c>
      <c r="AT157" s="148" t="s">
        <v>129</v>
      </c>
      <c r="AU157" s="148" t="s">
        <v>89</v>
      </c>
      <c r="AY157" s="17" t="s">
        <v>127</v>
      </c>
      <c r="BE157" s="149">
        <f>IF(N157="základní",J157,0)</f>
        <v>0</v>
      </c>
      <c r="BF157" s="149">
        <f>IF(N157="snížená",J157,0)</f>
        <v>0</v>
      </c>
      <c r="BG157" s="149">
        <f>IF(N157="zákl. přenesená",J157,0)</f>
        <v>0</v>
      </c>
      <c r="BH157" s="149">
        <f>IF(N157="sníž. přenesená",J157,0)</f>
        <v>0</v>
      </c>
      <c r="BI157" s="149">
        <f>IF(N157="nulová",J157,0)</f>
        <v>0</v>
      </c>
      <c r="BJ157" s="17" t="s">
        <v>81</v>
      </c>
      <c r="BK157" s="149">
        <f>ROUND(I157*H157,2)</f>
        <v>0</v>
      </c>
      <c r="BL157" s="17" t="s">
        <v>134</v>
      </c>
      <c r="BM157" s="148" t="s">
        <v>343</v>
      </c>
    </row>
    <row r="158" spans="2:65" s="1" customFormat="1" ht="19.5">
      <c r="B158" s="32"/>
      <c r="D158" s="150" t="s">
        <v>136</v>
      </c>
      <c r="F158" s="151" t="s">
        <v>344</v>
      </c>
      <c r="I158" s="152"/>
      <c r="L158" s="32"/>
      <c r="M158" s="153"/>
      <c r="T158" s="56"/>
      <c r="AT158" s="17" t="s">
        <v>136</v>
      </c>
      <c r="AU158" s="17" t="s">
        <v>89</v>
      </c>
    </row>
    <row r="159" spans="2:65" s="13" customFormat="1" ht="11.25">
      <c r="B159" s="160"/>
      <c r="D159" s="150" t="s">
        <v>150</v>
      </c>
      <c r="E159" s="161" t="s">
        <v>1</v>
      </c>
      <c r="F159" s="162" t="s">
        <v>282</v>
      </c>
      <c r="H159" s="163">
        <v>15.4</v>
      </c>
      <c r="I159" s="164"/>
      <c r="L159" s="160"/>
      <c r="M159" s="165"/>
      <c r="T159" s="166"/>
      <c r="AT159" s="161" t="s">
        <v>150</v>
      </c>
      <c r="AU159" s="161" t="s">
        <v>89</v>
      </c>
      <c r="AV159" s="13" t="s">
        <v>89</v>
      </c>
      <c r="AW159" s="13" t="s">
        <v>30</v>
      </c>
      <c r="AX159" s="13" t="s">
        <v>73</v>
      </c>
      <c r="AY159" s="161" t="s">
        <v>127</v>
      </c>
    </row>
    <row r="160" spans="2:65" s="14" customFormat="1" ht="11.25">
      <c r="B160" s="167"/>
      <c r="D160" s="150" t="s">
        <v>150</v>
      </c>
      <c r="E160" s="168" t="s">
        <v>279</v>
      </c>
      <c r="F160" s="169" t="s">
        <v>165</v>
      </c>
      <c r="H160" s="170">
        <v>15.4</v>
      </c>
      <c r="I160" s="171"/>
      <c r="L160" s="167"/>
      <c r="M160" s="172"/>
      <c r="T160" s="173"/>
      <c r="AT160" s="168" t="s">
        <v>150</v>
      </c>
      <c r="AU160" s="168" t="s">
        <v>89</v>
      </c>
      <c r="AV160" s="14" t="s">
        <v>134</v>
      </c>
      <c r="AW160" s="14" t="s">
        <v>30</v>
      </c>
      <c r="AX160" s="14" t="s">
        <v>81</v>
      </c>
      <c r="AY160" s="168" t="s">
        <v>127</v>
      </c>
    </row>
    <row r="161" spans="2:65" s="1" customFormat="1" ht="37.9" customHeight="1">
      <c r="B161" s="136"/>
      <c r="C161" s="137" t="s">
        <v>159</v>
      </c>
      <c r="D161" s="137" t="s">
        <v>129</v>
      </c>
      <c r="E161" s="138" t="s">
        <v>345</v>
      </c>
      <c r="F161" s="139" t="s">
        <v>346</v>
      </c>
      <c r="G161" s="140" t="s">
        <v>147</v>
      </c>
      <c r="H161" s="141">
        <v>191</v>
      </c>
      <c r="I161" s="142"/>
      <c r="J161" s="143">
        <f>ROUND(I161*H161,2)</f>
        <v>0</v>
      </c>
      <c r="K161" s="139" t="s">
        <v>133</v>
      </c>
      <c r="L161" s="32"/>
      <c r="M161" s="144" t="s">
        <v>1</v>
      </c>
      <c r="N161" s="145" t="s">
        <v>38</v>
      </c>
      <c r="P161" s="146">
        <f>O161*H161</f>
        <v>0</v>
      </c>
      <c r="Q161" s="146">
        <v>0</v>
      </c>
      <c r="R161" s="146">
        <f>Q161*H161</f>
        <v>0</v>
      </c>
      <c r="S161" s="146">
        <v>0</v>
      </c>
      <c r="T161" s="147">
        <f>S161*H161</f>
        <v>0</v>
      </c>
      <c r="AR161" s="148" t="s">
        <v>134</v>
      </c>
      <c r="AT161" s="148" t="s">
        <v>129</v>
      </c>
      <c r="AU161" s="148" t="s">
        <v>89</v>
      </c>
      <c r="AY161" s="17" t="s">
        <v>127</v>
      </c>
      <c r="BE161" s="149">
        <f>IF(N161="základní",J161,0)</f>
        <v>0</v>
      </c>
      <c r="BF161" s="149">
        <f>IF(N161="snížená",J161,0)</f>
        <v>0</v>
      </c>
      <c r="BG161" s="149">
        <f>IF(N161="zákl. přenesená",J161,0)</f>
        <v>0</v>
      </c>
      <c r="BH161" s="149">
        <f>IF(N161="sníž. přenesená",J161,0)</f>
        <v>0</v>
      </c>
      <c r="BI161" s="149">
        <f>IF(N161="nulová",J161,0)</f>
        <v>0</v>
      </c>
      <c r="BJ161" s="17" t="s">
        <v>81</v>
      </c>
      <c r="BK161" s="149">
        <f>ROUND(I161*H161,2)</f>
        <v>0</v>
      </c>
      <c r="BL161" s="17" t="s">
        <v>134</v>
      </c>
      <c r="BM161" s="148" t="s">
        <v>347</v>
      </c>
    </row>
    <row r="162" spans="2:65" s="1" customFormat="1" ht="39">
      <c r="B162" s="32"/>
      <c r="D162" s="150" t="s">
        <v>136</v>
      </c>
      <c r="F162" s="151" t="s">
        <v>348</v>
      </c>
      <c r="I162" s="152"/>
      <c r="L162" s="32"/>
      <c r="M162" s="153"/>
      <c r="T162" s="56"/>
      <c r="AT162" s="17" t="s">
        <v>136</v>
      </c>
      <c r="AU162" s="17" t="s">
        <v>89</v>
      </c>
    </row>
    <row r="163" spans="2:65" s="13" customFormat="1" ht="22.5">
      <c r="B163" s="160"/>
      <c r="D163" s="150" t="s">
        <v>150</v>
      </c>
      <c r="E163" s="161" t="s">
        <v>1</v>
      </c>
      <c r="F163" s="162" t="s">
        <v>349</v>
      </c>
      <c r="H163" s="163">
        <v>191</v>
      </c>
      <c r="I163" s="164"/>
      <c r="L163" s="160"/>
      <c r="M163" s="165"/>
      <c r="T163" s="166"/>
      <c r="AT163" s="161" t="s">
        <v>150</v>
      </c>
      <c r="AU163" s="161" t="s">
        <v>89</v>
      </c>
      <c r="AV163" s="13" t="s">
        <v>89</v>
      </c>
      <c r="AW163" s="13" t="s">
        <v>30</v>
      </c>
      <c r="AX163" s="13" t="s">
        <v>81</v>
      </c>
      <c r="AY163" s="161" t="s">
        <v>127</v>
      </c>
    </row>
    <row r="164" spans="2:65" s="1" customFormat="1" ht="37.9" customHeight="1">
      <c r="B164" s="136"/>
      <c r="C164" s="137" t="s">
        <v>166</v>
      </c>
      <c r="D164" s="137" t="s">
        <v>129</v>
      </c>
      <c r="E164" s="138" t="s">
        <v>350</v>
      </c>
      <c r="F164" s="139" t="s">
        <v>351</v>
      </c>
      <c r="G164" s="140" t="s">
        <v>147</v>
      </c>
      <c r="H164" s="141">
        <v>214.4</v>
      </c>
      <c r="I164" s="142"/>
      <c r="J164" s="143">
        <f>ROUND(I164*H164,2)</f>
        <v>0</v>
      </c>
      <c r="K164" s="139" t="s">
        <v>133</v>
      </c>
      <c r="L164" s="32"/>
      <c r="M164" s="144" t="s">
        <v>1</v>
      </c>
      <c r="N164" s="145" t="s">
        <v>38</v>
      </c>
      <c r="P164" s="146">
        <f>O164*H164</f>
        <v>0</v>
      </c>
      <c r="Q164" s="146">
        <v>0</v>
      </c>
      <c r="R164" s="146">
        <f>Q164*H164</f>
        <v>0</v>
      </c>
      <c r="S164" s="146">
        <v>0</v>
      </c>
      <c r="T164" s="147">
        <f>S164*H164</f>
        <v>0</v>
      </c>
      <c r="AR164" s="148" t="s">
        <v>134</v>
      </c>
      <c r="AT164" s="148" t="s">
        <v>129</v>
      </c>
      <c r="AU164" s="148" t="s">
        <v>89</v>
      </c>
      <c r="AY164" s="17" t="s">
        <v>127</v>
      </c>
      <c r="BE164" s="149">
        <f>IF(N164="základní",J164,0)</f>
        <v>0</v>
      </c>
      <c r="BF164" s="149">
        <f>IF(N164="snížená",J164,0)</f>
        <v>0</v>
      </c>
      <c r="BG164" s="149">
        <f>IF(N164="zákl. přenesená",J164,0)</f>
        <v>0</v>
      </c>
      <c r="BH164" s="149">
        <f>IF(N164="sníž. přenesená",J164,0)</f>
        <v>0</v>
      </c>
      <c r="BI164" s="149">
        <f>IF(N164="nulová",J164,0)</f>
        <v>0</v>
      </c>
      <c r="BJ164" s="17" t="s">
        <v>81</v>
      </c>
      <c r="BK164" s="149">
        <f>ROUND(I164*H164,2)</f>
        <v>0</v>
      </c>
      <c r="BL164" s="17" t="s">
        <v>134</v>
      </c>
      <c r="BM164" s="148" t="s">
        <v>352</v>
      </c>
    </row>
    <row r="165" spans="2:65" s="1" customFormat="1" ht="39">
      <c r="B165" s="32"/>
      <c r="D165" s="150" t="s">
        <v>136</v>
      </c>
      <c r="F165" s="151" t="s">
        <v>353</v>
      </c>
      <c r="I165" s="152"/>
      <c r="L165" s="32"/>
      <c r="M165" s="153"/>
      <c r="T165" s="56"/>
      <c r="AT165" s="17" t="s">
        <v>136</v>
      </c>
      <c r="AU165" s="17" t="s">
        <v>89</v>
      </c>
    </row>
    <row r="166" spans="2:65" s="13" customFormat="1" ht="11.25">
      <c r="B166" s="160"/>
      <c r="D166" s="150" t="s">
        <v>150</v>
      </c>
      <c r="E166" s="161" t="s">
        <v>1</v>
      </c>
      <c r="F166" s="162" t="s">
        <v>354</v>
      </c>
      <c r="H166" s="163">
        <v>214.4</v>
      </c>
      <c r="I166" s="164"/>
      <c r="L166" s="160"/>
      <c r="M166" s="165"/>
      <c r="T166" s="166"/>
      <c r="AT166" s="161" t="s">
        <v>150</v>
      </c>
      <c r="AU166" s="161" t="s">
        <v>89</v>
      </c>
      <c r="AV166" s="13" t="s">
        <v>89</v>
      </c>
      <c r="AW166" s="13" t="s">
        <v>30</v>
      </c>
      <c r="AX166" s="13" t="s">
        <v>73</v>
      </c>
      <c r="AY166" s="161" t="s">
        <v>127</v>
      </c>
    </row>
    <row r="167" spans="2:65" s="14" customFormat="1" ht="11.25">
      <c r="B167" s="167"/>
      <c r="D167" s="150" t="s">
        <v>150</v>
      </c>
      <c r="E167" s="168" t="s">
        <v>254</v>
      </c>
      <c r="F167" s="169" t="s">
        <v>165</v>
      </c>
      <c r="H167" s="170">
        <v>214.4</v>
      </c>
      <c r="I167" s="171"/>
      <c r="L167" s="167"/>
      <c r="M167" s="172"/>
      <c r="T167" s="173"/>
      <c r="AT167" s="168" t="s">
        <v>150</v>
      </c>
      <c r="AU167" s="168" t="s">
        <v>89</v>
      </c>
      <c r="AV167" s="14" t="s">
        <v>134</v>
      </c>
      <c r="AW167" s="14" t="s">
        <v>30</v>
      </c>
      <c r="AX167" s="14" t="s">
        <v>81</v>
      </c>
      <c r="AY167" s="168" t="s">
        <v>127</v>
      </c>
    </row>
    <row r="168" spans="2:65" s="1" customFormat="1" ht="24.2" customHeight="1">
      <c r="B168" s="136"/>
      <c r="C168" s="137" t="s">
        <v>174</v>
      </c>
      <c r="D168" s="137" t="s">
        <v>129</v>
      </c>
      <c r="E168" s="138" t="s">
        <v>355</v>
      </c>
      <c r="F168" s="139" t="s">
        <v>356</v>
      </c>
      <c r="G168" s="140" t="s">
        <v>147</v>
      </c>
      <c r="H168" s="141">
        <v>33</v>
      </c>
      <c r="I168" s="142"/>
      <c r="J168" s="143">
        <f>ROUND(I168*H168,2)</f>
        <v>0</v>
      </c>
      <c r="K168" s="139" t="s">
        <v>133</v>
      </c>
      <c r="L168" s="32"/>
      <c r="M168" s="144" t="s">
        <v>1</v>
      </c>
      <c r="N168" s="145" t="s">
        <v>38</v>
      </c>
      <c r="P168" s="146">
        <f>O168*H168</f>
        <v>0</v>
      </c>
      <c r="Q168" s="146">
        <v>0</v>
      </c>
      <c r="R168" s="146">
        <f>Q168*H168</f>
        <v>0</v>
      </c>
      <c r="S168" s="146">
        <v>0</v>
      </c>
      <c r="T168" s="147">
        <f>S168*H168</f>
        <v>0</v>
      </c>
      <c r="AR168" s="148" t="s">
        <v>134</v>
      </c>
      <c r="AT168" s="148" t="s">
        <v>129</v>
      </c>
      <c r="AU168" s="148" t="s">
        <v>89</v>
      </c>
      <c r="AY168" s="17" t="s">
        <v>127</v>
      </c>
      <c r="BE168" s="149">
        <f>IF(N168="základní",J168,0)</f>
        <v>0</v>
      </c>
      <c r="BF168" s="149">
        <f>IF(N168="snížená",J168,0)</f>
        <v>0</v>
      </c>
      <c r="BG168" s="149">
        <f>IF(N168="zákl. přenesená",J168,0)</f>
        <v>0</v>
      </c>
      <c r="BH168" s="149">
        <f>IF(N168="sníž. přenesená",J168,0)</f>
        <v>0</v>
      </c>
      <c r="BI168" s="149">
        <f>IF(N168="nulová",J168,0)</f>
        <v>0</v>
      </c>
      <c r="BJ168" s="17" t="s">
        <v>81</v>
      </c>
      <c r="BK168" s="149">
        <f>ROUND(I168*H168,2)</f>
        <v>0</v>
      </c>
      <c r="BL168" s="17" t="s">
        <v>134</v>
      </c>
      <c r="BM168" s="148" t="s">
        <v>357</v>
      </c>
    </row>
    <row r="169" spans="2:65" s="1" customFormat="1" ht="29.25">
      <c r="B169" s="32"/>
      <c r="D169" s="150" t="s">
        <v>136</v>
      </c>
      <c r="F169" s="151" t="s">
        <v>358</v>
      </c>
      <c r="I169" s="152"/>
      <c r="L169" s="32"/>
      <c r="M169" s="153"/>
      <c r="T169" s="56"/>
      <c r="AT169" s="17" t="s">
        <v>136</v>
      </c>
      <c r="AU169" s="17" t="s">
        <v>89</v>
      </c>
    </row>
    <row r="170" spans="2:65" s="13" customFormat="1" ht="11.25">
      <c r="B170" s="160"/>
      <c r="D170" s="150" t="s">
        <v>150</v>
      </c>
      <c r="E170" s="161" t="s">
        <v>1</v>
      </c>
      <c r="F170" s="162" t="s">
        <v>261</v>
      </c>
      <c r="H170" s="163">
        <v>33</v>
      </c>
      <c r="I170" s="164"/>
      <c r="L170" s="160"/>
      <c r="M170" s="165"/>
      <c r="T170" s="166"/>
      <c r="AT170" s="161" t="s">
        <v>150</v>
      </c>
      <c r="AU170" s="161" t="s">
        <v>89</v>
      </c>
      <c r="AV170" s="13" t="s">
        <v>89</v>
      </c>
      <c r="AW170" s="13" t="s">
        <v>30</v>
      </c>
      <c r="AX170" s="13" t="s">
        <v>81</v>
      </c>
      <c r="AY170" s="161" t="s">
        <v>127</v>
      </c>
    </row>
    <row r="171" spans="2:65" s="1" customFormat="1" ht="24.2" customHeight="1">
      <c r="B171" s="136"/>
      <c r="C171" s="137" t="s">
        <v>180</v>
      </c>
      <c r="D171" s="137" t="s">
        <v>129</v>
      </c>
      <c r="E171" s="138" t="s">
        <v>359</v>
      </c>
      <c r="F171" s="139" t="s">
        <v>214</v>
      </c>
      <c r="G171" s="140" t="s">
        <v>194</v>
      </c>
      <c r="H171" s="141">
        <v>385.92</v>
      </c>
      <c r="I171" s="142"/>
      <c r="J171" s="143">
        <f>ROUND(I171*H171,2)</f>
        <v>0</v>
      </c>
      <c r="K171" s="139" t="s">
        <v>133</v>
      </c>
      <c r="L171" s="32"/>
      <c r="M171" s="144" t="s">
        <v>1</v>
      </c>
      <c r="N171" s="145" t="s">
        <v>38</v>
      </c>
      <c r="P171" s="146">
        <f>O171*H171</f>
        <v>0</v>
      </c>
      <c r="Q171" s="146">
        <v>0</v>
      </c>
      <c r="R171" s="146">
        <f>Q171*H171</f>
        <v>0</v>
      </c>
      <c r="S171" s="146">
        <v>0</v>
      </c>
      <c r="T171" s="147">
        <f>S171*H171</f>
        <v>0</v>
      </c>
      <c r="AR171" s="148" t="s">
        <v>134</v>
      </c>
      <c r="AT171" s="148" t="s">
        <v>129</v>
      </c>
      <c r="AU171" s="148" t="s">
        <v>89</v>
      </c>
      <c r="AY171" s="17" t="s">
        <v>127</v>
      </c>
      <c r="BE171" s="149">
        <f>IF(N171="základní",J171,0)</f>
        <v>0</v>
      </c>
      <c r="BF171" s="149">
        <f>IF(N171="snížená",J171,0)</f>
        <v>0</v>
      </c>
      <c r="BG171" s="149">
        <f>IF(N171="zákl. přenesená",J171,0)</f>
        <v>0</v>
      </c>
      <c r="BH171" s="149">
        <f>IF(N171="sníž. přenesená",J171,0)</f>
        <v>0</v>
      </c>
      <c r="BI171" s="149">
        <f>IF(N171="nulová",J171,0)</f>
        <v>0</v>
      </c>
      <c r="BJ171" s="17" t="s">
        <v>81</v>
      </c>
      <c r="BK171" s="149">
        <f>ROUND(I171*H171,2)</f>
        <v>0</v>
      </c>
      <c r="BL171" s="17" t="s">
        <v>134</v>
      </c>
      <c r="BM171" s="148" t="s">
        <v>360</v>
      </c>
    </row>
    <row r="172" spans="2:65" s="1" customFormat="1" ht="19.5">
      <c r="B172" s="32"/>
      <c r="D172" s="150" t="s">
        <v>136</v>
      </c>
      <c r="F172" s="151" t="s">
        <v>361</v>
      </c>
      <c r="I172" s="152"/>
      <c r="L172" s="32"/>
      <c r="M172" s="153"/>
      <c r="T172" s="56"/>
      <c r="AT172" s="17" t="s">
        <v>136</v>
      </c>
      <c r="AU172" s="17" t="s">
        <v>89</v>
      </c>
    </row>
    <row r="173" spans="2:65" s="13" customFormat="1" ht="11.25">
      <c r="B173" s="160"/>
      <c r="D173" s="150" t="s">
        <v>150</v>
      </c>
      <c r="E173" s="161" t="s">
        <v>1</v>
      </c>
      <c r="F173" s="162" t="s">
        <v>362</v>
      </c>
      <c r="H173" s="163">
        <v>385.92</v>
      </c>
      <c r="I173" s="164"/>
      <c r="L173" s="160"/>
      <c r="M173" s="165"/>
      <c r="T173" s="166"/>
      <c r="AT173" s="161" t="s">
        <v>150</v>
      </c>
      <c r="AU173" s="161" t="s">
        <v>89</v>
      </c>
      <c r="AV173" s="13" t="s">
        <v>89</v>
      </c>
      <c r="AW173" s="13" t="s">
        <v>30</v>
      </c>
      <c r="AX173" s="13" t="s">
        <v>81</v>
      </c>
      <c r="AY173" s="161" t="s">
        <v>127</v>
      </c>
    </row>
    <row r="174" spans="2:65" s="1" customFormat="1" ht="16.5" customHeight="1">
      <c r="B174" s="136"/>
      <c r="C174" s="137" t="s">
        <v>142</v>
      </c>
      <c r="D174" s="137" t="s">
        <v>129</v>
      </c>
      <c r="E174" s="138" t="s">
        <v>363</v>
      </c>
      <c r="F174" s="139" t="s">
        <v>364</v>
      </c>
      <c r="G174" s="140" t="s">
        <v>147</v>
      </c>
      <c r="H174" s="141">
        <v>347.4</v>
      </c>
      <c r="I174" s="142"/>
      <c r="J174" s="143">
        <f>ROUND(I174*H174,2)</f>
        <v>0</v>
      </c>
      <c r="K174" s="139" t="s">
        <v>133</v>
      </c>
      <c r="L174" s="32"/>
      <c r="M174" s="144" t="s">
        <v>1</v>
      </c>
      <c r="N174" s="145" t="s">
        <v>38</v>
      </c>
      <c r="P174" s="146">
        <f>O174*H174</f>
        <v>0</v>
      </c>
      <c r="Q174" s="146">
        <v>0</v>
      </c>
      <c r="R174" s="146">
        <f>Q174*H174</f>
        <v>0</v>
      </c>
      <c r="S174" s="146">
        <v>0</v>
      </c>
      <c r="T174" s="147">
        <f>S174*H174</f>
        <v>0</v>
      </c>
      <c r="AR174" s="148" t="s">
        <v>134</v>
      </c>
      <c r="AT174" s="148" t="s">
        <v>129</v>
      </c>
      <c r="AU174" s="148" t="s">
        <v>89</v>
      </c>
      <c r="AY174" s="17" t="s">
        <v>127</v>
      </c>
      <c r="BE174" s="149">
        <f>IF(N174="základní",J174,0)</f>
        <v>0</v>
      </c>
      <c r="BF174" s="149">
        <f>IF(N174="snížená",J174,0)</f>
        <v>0</v>
      </c>
      <c r="BG174" s="149">
        <f>IF(N174="zákl. přenesená",J174,0)</f>
        <v>0</v>
      </c>
      <c r="BH174" s="149">
        <f>IF(N174="sníž. přenesená",J174,0)</f>
        <v>0</v>
      </c>
      <c r="BI174" s="149">
        <f>IF(N174="nulová",J174,0)</f>
        <v>0</v>
      </c>
      <c r="BJ174" s="17" t="s">
        <v>81</v>
      </c>
      <c r="BK174" s="149">
        <f>ROUND(I174*H174,2)</f>
        <v>0</v>
      </c>
      <c r="BL174" s="17" t="s">
        <v>134</v>
      </c>
      <c r="BM174" s="148" t="s">
        <v>365</v>
      </c>
    </row>
    <row r="175" spans="2:65" s="1" customFormat="1" ht="19.5">
      <c r="B175" s="32"/>
      <c r="D175" s="150" t="s">
        <v>136</v>
      </c>
      <c r="F175" s="151" t="s">
        <v>366</v>
      </c>
      <c r="I175" s="152"/>
      <c r="L175" s="32"/>
      <c r="M175" s="153"/>
      <c r="T175" s="56"/>
      <c r="AT175" s="17" t="s">
        <v>136</v>
      </c>
      <c r="AU175" s="17" t="s">
        <v>89</v>
      </c>
    </row>
    <row r="176" spans="2:65" s="13" customFormat="1" ht="11.25">
      <c r="B176" s="160"/>
      <c r="D176" s="150" t="s">
        <v>150</v>
      </c>
      <c r="E176" s="161" t="s">
        <v>1</v>
      </c>
      <c r="F176" s="162" t="s">
        <v>367</v>
      </c>
      <c r="H176" s="163">
        <v>133</v>
      </c>
      <c r="I176" s="164"/>
      <c r="L176" s="160"/>
      <c r="M176" s="165"/>
      <c r="T176" s="166"/>
      <c r="AT176" s="161" t="s">
        <v>150</v>
      </c>
      <c r="AU176" s="161" t="s">
        <v>89</v>
      </c>
      <c r="AV176" s="13" t="s">
        <v>89</v>
      </c>
      <c r="AW176" s="13" t="s">
        <v>30</v>
      </c>
      <c r="AX176" s="13" t="s">
        <v>73</v>
      </c>
      <c r="AY176" s="161" t="s">
        <v>127</v>
      </c>
    </row>
    <row r="177" spans="2:65" s="13" customFormat="1" ht="11.25">
      <c r="B177" s="160"/>
      <c r="D177" s="150" t="s">
        <v>150</v>
      </c>
      <c r="E177" s="161" t="s">
        <v>1</v>
      </c>
      <c r="F177" s="162" t="s">
        <v>254</v>
      </c>
      <c r="H177" s="163">
        <v>214.4</v>
      </c>
      <c r="I177" s="164"/>
      <c r="L177" s="160"/>
      <c r="M177" s="165"/>
      <c r="T177" s="166"/>
      <c r="AT177" s="161" t="s">
        <v>150</v>
      </c>
      <c r="AU177" s="161" t="s">
        <v>89</v>
      </c>
      <c r="AV177" s="13" t="s">
        <v>89</v>
      </c>
      <c r="AW177" s="13" t="s">
        <v>30</v>
      </c>
      <c r="AX177" s="13" t="s">
        <v>73</v>
      </c>
      <c r="AY177" s="161" t="s">
        <v>127</v>
      </c>
    </row>
    <row r="178" spans="2:65" s="14" customFormat="1" ht="11.25">
      <c r="B178" s="167"/>
      <c r="D178" s="150" t="s">
        <v>150</v>
      </c>
      <c r="E178" s="168" t="s">
        <v>1</v>
      </c>
      <c r="F178" s="169" t="s">
        <v>165</v>
      </c>
      <c r="H178" s="170">
        <v>347.4</v>
      </c>
      <c r="I178" s="171"/>
      <c r="L178" s="167"/>
      <c r="M178" s="172"/>
      <c r="T178" s="173"/>
      <c r="AT178" s="168" t="s">
        <v>150</v>
      </c>
      <c r="AU178" s="168" t="s">
        <v>89</v>
      </c>
      <c r="AV178" s="14" t="s">
        <v>134</v>
      </c>
      <c r="AW178" s="14" t="s">
        <v>30</v>
      </c>
      <c r="AX178" s="14" t="s">
        <v>81</v>
      </c>
      <c r="AY178" s="168" t="s">
        <v>127</v>
      </c>
    </row>
    <row r="179" spans="2:65" s="1" customFormat="1" ht="24.2" customHeight="1">
      <c r="B179" s="136"/>
      <c r="C179" s="137" t="s">
        <v>191</v>
      </c>
      <c r="D179" s="137" t="s">
        <v>129</v>
      </c>
      <c r="E179" s="138" t="s">
        <v>368</v>
      </c>
      <c r="F179" s="139" t="s">
        <v>369</v>
      </c>
      <c r="G179" s="140" t="s">
        <v>147</v>
      </c>
      <c r="H179" s="141">
        <v>33</v>
      </c>
      <c r="I179" s="142"/>
      <c r="J179" s="143">
        <f>ROUND(I179*H179,2)</f>
        <v>0</v>
      </c>
      <c r="K179" s="139" t="s">
        <v>133</v>
      </c>
      <c r="L179" s="32"/>
      <c r="M179" s="144" t="s">
        <v>1</v>
      </c>
      <c r="N179" s="145" t="s">
        <v>38</v>
      </c>
      <c r="P179" s="146">
        <f>O179*H179</f>
        <v>0</v>
      </c>
      <c r="Q179" s="146">
        <v>0</v>
      </c>
      <c r="R179" s="146">
        <f>Q179*H179</f>
        <v>0</v>
      </c>
      <c r="S179" s="146">
        <v>0</v>
      </c>
      <c r="T179" s="147">
        <f>S179*H179</f>
        <v>0</v>
      </c>
      <c r="AR179" s="148" t="s">
        <v>134</v>
      </c>
      <c r="AT179" s="148" t="s">
        <v>129</v>
      </c>
      <c r="AU179" s="148" t="s">
        <v>89</v>
      </c>
      <c r="AY179" s="17" t="s">
        <v>127</v>
      </c>
      <c r="BE179" s="149">
        <f>IF(N179="základní",J179,0)</f>
        <v>0</v>
      </c>
      <c r="BF179" s="149">
        <f>IF(N179="snížená",J179,0)</f>
        <v>0</v>
      </c>
      <c r="BG179" s="149">
        <f>IF(N179="zákl. přenesená",J179,0)</f>
        <v>0</v>
      </c>
      <c r="BH179" s="149">
        <f>IF(N179="sníž. přenesená",J179,0)</f>
        <v>0</v>
      </c>
      <c r="BI179" s="149">
        <f>IF(N179="nulová",J179,0)</f>
        <v>0</v>
      </c>
      <c r="BJ179" s="17" t="s">
        <v>81</v>
      </c>
      <c r="BK179" s="149">
        <f>ROUND(I179*H179,2)</f>
        <v>0</v>
      </c>
      <c r="BL179" s="17" t="s">
        <v>134</v>
      </c>
      <c r="BM179" s="148" t="s">
        <v>370</v>
      </c>
    </row>
    <row r="180" spans="2:65" s="1" customFormat="1" ht="29.25">
      <c r="B180" s="32"/>
      <c r="D180" s="150" t="s">
        <v>136</v>
      </c>
      <c r="F180" s="151" t="s">
        <v>371</v>
      </c>
      <c r="I180" s="152"/>
      <c r="L180" s="32"/>
      <c r="M180" s="153"/>
      <c r="T180" s="56"/>
      <c r="AT180" s="17" t="s">
        <v>136</v>
      </c>
      <c r="AU180" s="17" t="s">
        <v>89</v>
      </c>
    </row>
    <row r="181" spans="2:65" s="13" customFormat="1" ht="11.25">
      <c r="B181" s="160"/>
      <c r="D181" s="150" t="s">
        <v>150</v>
      </c>
      <c r="E181" s="161" t="s">
        <v>1</v>
      </c>
      <c r="F181" s="162" t="s">
        <v>372</v>
      </c>
      <c r="H181" s="163">
        <v>33</v>
      </c>
      <c r="I181" s="164"/>
      <c r="L181" s="160"/>
      <c r="M181" s="165"/>
      <c r="T181" s="166"/>
      <c r="AT181" s="161" t="s">
        <v>150</v>
      </c>
      <c r="AU181" s="161" t="s">
        <v>89</v>
      </c>
      <c r="AV181" s="13" t="s">
        <v>89</v>
      </c>
      <c r="AW181" s="13" t="s">
        <v>30</v>
      </c>
      <c r="AX181" s="13" t="s">
        <v>73</v>
      </c>
      <c r="AY181" s="161" t="s">
        <v>127</v>
      </c>
    </row>
    <row r="182" spans="2:65" s="14" customFormat="1" ht="11.25">
      <c r="B182" s="167"/>
      <c r="D182" s="150" t="s">
        <v>150</v>
      </c>
      <c r="E182" s="168" t="s">
        <v>261</v>
      </c>
      <c r="F182" s="169" t="s">
        <v>165</v>
      </c>
      <c r="H182" s="170">
        <v>33</v>
      </c>
      <c r="I182" s="171"/>
      <c r="L182" s="167"/>
      <c r="M182" s="172"/>
      <c r="T182" s="173"/>
      <c r="AT182" s="168" t="s">
        <v>150</v>
      </c>
      <c r="AU182" s="168" t="s">
        <v>89</v>
      </c>
      <c r="AV182" s="14" t="s">
        <v>134</v>
      </c>
      <c r="AW182" s="14" t="s">
        <v>30</v>
      </c>
      <c r="AX182" s="14" t="s">
        <v>81</v>
      </c>
      <c r="AY182" s="168" t="s">
        <v>127</v>
      </c>
    </row>
    <row r="183" spans="2:65" s="1" customFormat="1" ht="33" customHeight="1">
      <c r="B183" s="136"/>
      <c r="C183" s="137" t="s">
        <v>197</v>
      </c>
      <c r="D183" s="137" t="s">
        <v>129</v>
      </c>
      <c r="E183" s="138" t="s">
        <v>373</v>
      </c>
      <c r="F183" s="139" t="s">
        <v>374</v>
      </c>
      <c r="G183" s="140" t="s">
        <v>132</v>
      </c>
      <c r="H183" s="141">
        <v>500</v>
      </c>
      <c r="I183" s="142"/>
      <c r="J183" s="143">
        <f>ROUND(I183*H183,2)</f>
        <v>0</v>
      </c>
      <c r="K183" s="139" t="s">
        <v>133</v>
      </c>
      <c r="L183" s="32"/>
      <c r="M183" s="144" t="s">
        <v>1</v>
      </c>
      <c r="N183" s="145" t="s">
        <v>38</v>
      </c>
      <c r="P183" s="146">
        <f>O183*H183</f>
        <v>0</v>
      </c>
      <c r="Q183" s="146">
        <v>0</v>
      </c>
      <c r="R183" s="146">
        <f>Q183*H183</f>
        <v>0</v>
      </c>
      <c r="S183" s="146">
        <v>0</v>
      </c>
      <c r="T183" s="147">
        <f>S183*H183</f>
        <v>0</v>
      </c>
      <c r="AR183" s="148" t="s">
        <v>134</v>
      </c>
      <c r="AT183" s="148" t="s">
        <v>129</v>
      </c>
      <c r="AU183" s="148" t="s">
        <v>89</v>
      </c>
      <c r="AY183" s="17" t="s">
        <v>127</v>
      </c>
      <c r="BE183" s="149">
        <f>IF(N183="základní",J183,0)</f>
        <v>0</v>
      </c>
      <c r="BF183" s="149">
        <f>IF(N183="snížená",J183,0)</f>
        <v>0</v>
      </c>
      <c r="BG183" s="149">
        <f>IF(N183="zákl. přenesená",J183,0)</f>
        <v>0</v>
      </c>
      <c r="BH183" s="149">
        <f>IF(N183="sníž. přenesená",J183,0)</f>
        <v>0</v>
      </c>
      <c r="BI183" s="149">
        <f>IF(N183="nulová",J183,0)</f>
        <v>0</v>
      </c>
      <c r="BJ183" s="17" t="s">
        <v>81</v>
      </c>
      <c r="BK183" s="149">
        <f>ROUND(I183*H183,2)</f>
        <v>0</v>
      </c>
      <c r="BL183" s="17" t="s">
        <v>134</v>
      </c>
      <c r="BM183" s="148" t="s">
        <v>375</v>
      </c>
    </row>
    <row r="184" spans="2:65" s="1" customFormat="1" ht="29.25">
      <c r="B184" s="32"/>
      <c r="D184" s="150" t="s">
        <v>136</v>
      </c>
      <c r="F184" s="151" t="s">
        <v>376</v>
      </c>
      <c r="I184" s="152"/>
      <c r="L184" s="32"/>
      <c r="M184" s="153"/>
      <c r="T184" s="56"/>
      <c r="AT184" s="17" t="s">
        <v>136</v>
      </c>
      <c r="AU184" s="17" t="s">
        <v>89</v>
      </c>
    </row>
    <row r="185" spans="2:65" s="13" customFormat="1" ht="11.25">
      <c r="B185" s="160"/>
      <c r="D185" s="150" t="s">
        <v>150</v>
      </c>
      <c r="E185" s="161" t="s">
        <v>1</v>
      </c>
      <c r="F185" s="162" t="s">
        <v>377</v>
      </c>
      <c r="H185" s="163">
        <v>500</v>
      </c>
      <c r="I185" s="164"/>
      <c r="L185" s="160"/>
      <c r="M185" s="165"/>
      <c r="T185" s="166"/>
      <c r="AT185" s="161" t="s">
        <v>150</v>
      </c>
      <c r="AU185" s="161" t="s">
        <v>89</v>
      </c>
      <c r="AV185" s="13" t="s">
        <v>89</v>
      </c>
      <c r="AW185" s="13" t="s">
        <v>30</v>
      </c>
      <c r="AX185" s="13" t="s">
        <v>73</v>
      </c>
      <c r="AY185" s="161" t="s">
        <v>127</v>
      </c>
    </row>
    <row r="186" spans="2:65" s="14" customFormat="1" ht="11.25">
      <c r="B186" s="167"/>
      <c r="D186" s="150" t="s">
        <v>150</v>
      </c>
      <c r="E186" s="168" t="s">
        <v>1</v>
      </c>
      <c r="F186" s="169" t="s">
        <v>165</v>
      </c>
      <c r="H186" s="170">
        <v>500</v>
      </c>
      <c r="I186" s="171"/>
      <c r="L186" s="167"/>
      <c r="M186" s="172"/>
      <c r="T186" s="173"/>
      <c r="AT186" s="168" t="s">
        <v>150</v>
      </c>
      <c r="AU186" s="168" t="s">
        <v>89</v>
      </c>
      <c r="AV186" s="14" t="s">
        <v>134</v>
      </c>
      <c r="AW186" s="14" t="s">
        <v>30</v>
      </c>
      <c r="AX186" s="14" t="s">
        <v>81</v>
      </c>
      <c r="AY186" s="168" t="s">
        <v>127</v>
      </c>
    </row>
    <row r="187" spans="2:65" s="1" customFormat="1" ht="24.2" customHeight="1">
      <c r="B187" s="136"/>
      <c r="C187" s="137" t="s">
        <v>8</v>
      </c>
      <c r="D187" s="137" t="s">
        <v>129</v>
      </c>
      <c r="E187" s="138" t="s">
        <v>378</v>
      </c>
      <c r="F187" s="139" t="s">
        <v>379</v>
      </c>
      <c r="G187" s="140" t="s">
        <v>132</v>
      </c>
      <c r="H187" s="141">
        <v>650</v>
      </c>
      <c r="I187" s="142"/>
      <c r="J187" s="143">
        <f>ROUND(I187*H187,2)</f>
        <v>0</v>
      </c>
      <c r="K187" s="139" t="s">
        <v>133</v>
      </c>
      <c r="L187" s="32"/>
      <c r="M187" s="144" t="s">
        <v>1</v>
      </c>
      <c r="N187" s="145" t="s">
        <v>38</v>
      </c>
      <c r="P187" s="146">
        <f>O187*H187</f>
        <v>0</v>
      </c>
      <c r="Q187" s="146">
        <v>0</v>
      </c>
      <c r="R187" s="146">
        <f>Q187*H187</f>
        <v>0</v>
      </c>
      <c r="S187" s="146">
        <v>0</v>
      </c>
      <c r="T187" s="147">
        <f>S187*H187</f>
        <v>0</v>
      </c>
      <c r="AR187" s="148" t="s">
        <v>134</v>
      </c>
      <c r="AT187" s="148" t="s">
        <v>129</v>
      </c>
      <c r="AU187" s="148" t="s">
        <v>89</v>
      </c>
      <c r="AY187" s="17" t="s">
        <v>127</v>
      </c>
      <c r="BE187" s="149">
        <f>IF(N187="základní",J187,0)</f>
        <v>0</v>
      </c>
      <c r="BF187" s="149">
        <f>IF(N187="snížená",J187,0)</f>
        <v>0</v>
      </c>
      <c r="BG187" s="149">
        <f>IF(N187="zákl. přenesená",J187,0)</f>
        <v>0</v>
      </c>
      <c r="BH187" s="149">
        <f>IF(N187="sníž. přenesená",J187,0)</f>
        <v>0</v>
      </c>
      <c r="BI187" s="149">
        <f>IF(N187="nulová",J187,0)</f>
        <v>0</v>
      </c>
      <c r="BJ187" s="17" t="s">
        <v>81</v>
      </c>
      <c r="BK187" s="149">
        <f>ROUND(I187*H187,2)</f>
        <v>0</v>
      </c>
      <c r="BL187" s="17" t="s">
        <v>134</v>
      </c>
      <c r="BM187" s="148" t="s">
        <v>380</v>
      </c>
    </row>
    <row r="188" spans="2:65" s="1" customFormat="1" ht="19.5">
      <c r="B188" s="32"/>
      <c r="D188" s="150" t="s">
        <v>136</v>
      </c>
      <c r="F188" s="151" t="s">
        <v>381</v>
      </c>
      <c r="I188" s="152"/>
      <c r="L188" s="32"/>
      <c r="M188" s="153"/>
      <c r="T188" s="56"/>
      <c r="AT188" s="17" t="s">
        <v>136</v>
      </c>
      <c r="AU188" s="17" t="s">
        <v>89</v>
      </c>
    </row>
    <row r="189" spans="2:65" s="12" customFormat="1" ht="11.25">
      <c r="B189" s="154"/>
      <c r="D189" s="150" t="s">
        <v>150</v>
      </c>
      <c r="E189" s="155" t="s">
        <v>1</v>
      </c>
      <c r="F189" s="156" t="s">
        <v>382</v>
      </c>
      <c r="H189" s="155" t="s">
        <v>1</v>
      </c>
      <c r="I189" s="157"/>
      <c r="L189" s="154"/>
      <c r="M189" s="158"/>
      <c r="T189" s="159"/>
      <c r="AT189" s="155" t="s">
        <v>150</v>
      </c>
      <c r="AU189" s="155" t="s">
        <v>89</v>
      </c>
      <c r="AV189" s="12" t="s">
        <v>81</v>
      </c>
      <c r="AW189" s="12" t="s">
        <v>30</v>
      </c>
      <c r="AX189" s="12" t="s">
        <v>73</v>
      </c>
      <c r="AY189" s="155" t="s">
        <v>127</v>
      </c>
    </row>
    <row r="190" spans="2:65" s="13" customFormat="1" ht="11.25">
      <c r="B190" s="160"/>
      <c r="D190" s="150" t="s">
        <v>150</v>
      </c>
      <c r="E190" s="161" t="s">
        <v>1</v>
      </c>
      <c r="F190" s="162" t="s">
        <v>383</v>
      </c>
      <c r="H190" s="163">
        <v>650</v>
      </c>
      <c r="I190" s="164"/>
      <c r="L190" s="160"/>
      <c r="M190" s="165"/>
      <c r="T190" s="166"/>
      <c r="AT190" s="161" t="s">
        <v>150</v>
      </c>
      <c r="AU190" s="161" t="s">
        <v>89</v>
      </c>
      <c r="AV190" s="13" t="s">
        <v>89</v>
      </c>
      <c r="AW190" s="13" t="s">
        <v>30</v>
      </c>
      <c r="AX190" s="13" t="s">
        <v>81</v>
      </c>
      <c r="AY190" s="161" t="s">
        <v>127</v>
      </c>
    </row>
    <row r="191" spans="2:65" s="11" customFormat="1" ht="22.9" customHeight="1">
      <c r="B191" s="124"/>
      <c r="D191" s="125" t="s">
        <v>72</v>
      </c>
      <c r="E191" s="134" t="s">
        <v>89</v>
      </c>
      <c r="F191" s="134" t="s">
        <v>384</v>
      </c>
      <c r="I191" s="127"/>
      <c r="J191" s="135">
        <f>BK191</f>
        <v>0</v>
      </c>
      <c r="L191" s="124"/>
      <c r="M191" s="129"/>
      <c r="P191" s="130">
        <f>SUM(P192:P267)</f>
        <v>0</v>
      </c>
      <c r="R191" s="130">
        <f>SUM(R192:R267)</f>
        <v>702.73485706999998</v>
      </c>
      <c r="T191" s="131">
        <f>SUM(T192:T267)</f>
        <v>0</v>
      </c>
      <c r="AR191" s="125" t="s">
        <v>81</v>
      </c>
      <c r="AT191" s="132" t="s">
        <v>72</v>
      </c>
      <c r="AU191" s="132" t="s">
        <v>81</v>
      </c>
      <c r="AY191" s="125" t="s">
        <v>127</v>
      </c>
      <c r="BK191" s="133">
        <f>SUM(BK192:BK267)</f>
        <v>0</v>
      </c>
    </row>
    <row r="192" spans="2:65" s="1" customFormat="1" ht="24.2" customHeight="1">
      <c r="B192" s="136"/>
      <c r="C192" s="137" t="s">
        <v>206</v>
      </c>
      <c r="D192" s="137" t="s">
        <v>129</v>
      </c>
      <c r="E192" s="138" t="s">
        <v>385</v>
      </c>
      <c r="F192" s="139" t="s">
        <v>386</v>
      </c>
      <c r="G192" s="140" t="s">
        <v>147</v>
      </c>
      <c r="H192" s="141">
        <v>199.88900000000001</v>
      </c>
      <c r="I192" s="142"/>
      <c r="J192" s="143">
        <f>ROUND(I192*H192,2)</f>
        <v>0</v>
      </c>
      <c r="K192" s="139" t="s">
        <v>133</v>
      </c>
      <c r="L192" s="32"/>
      <c r="M192" s="144" t="s">
        <v>1</v>
      </c>
      <c r="N192" s="145" t="s">
        <v>38</v>
      </c>
      <c r="P192" s="146">
        <f>O192*H192</f>
        <v>0</v>
      </c>
      <c r="Q192" s="146">
        <v>2.16</v>
      </c>
      <c r="R192" s="146">
        <f>Q192*H192</f>
        <v>431.76024000000007</v>
      </c>
      <c r="S192" s="146">
        <v>0</v>
      </c>
      <c r="T192" s="147">
        <f>S192*H192</f>
        <v>0</v>
      </c>
      <c r="AR192" s="148" t="s">
        <v>134</v>
      </c>
      <c r="AT192" s="148" t="s">
        <v>129</v>
      </c>
      <c r="AU192" s="148" t="s">
        <v>89</v>
      </c>
      <c r="AY192" s="17" t="s">
        <v>127</v>
      </c>
      <c r="BE192" s="149">
        <f>IF(N192="základní",J192,0)</f>
        <v>0</v>
      </c>
      <c r="BF192" s="149">
        <f>IF(N192="snížená",J192,0)</f>
        <v>0</v>
      </c>
      <c r="BG192" s="149">
        <f>IF(N192="zákl. přenesená",J192,0)</f>
        <v>0</v>
      </c>
      <c r="BH192" s="149">
        <f>IF(N192="sníž. přenesená",J192,0)</f>
        <v>0</v>
      </c>
      <c r="BI192" s="149">
        <f>IF(N192="nulová",J192,0)</f>
        <v>0</v>
      </c>
      <c r="BJ192" s="17" t="s">
        <v>81</v>
      </c>
      <c r="BK192" s="149">
        <f>ROUND(I192*H192,2)</f>
        <v>0</v>
      </c>
      <c r="BL192" s="17" t="s">
        <v>134</v>
      </c>
      <c r="BM192" s="148" t="s">
        <v>387</v>
      </c>
    </row>
    <row r="193" spans="2:65" s="1" customFormat="1" ht="19.5">
      <c r="B193" s="32"/>
      <c r="D193" s="150" t="s">
        <v>136</v>
      </c>
      <c r="F193" s="151" t="s">
        <v>388</v>
      </c>
      <c r="I193" s="152"/>
      <c r="L193" s="32"/>
      <c r="M193" s="153"/>
      <c r="T193" s="56"/>
      <c r="AT193" s="17" t="s">
        <v>136</v>
      </c>
      <c r="AU193" s="17" t="s">
        <v>89</v>
      </c>
    </row>
    <row r="194" spans="2:65" s="13" customFormat="1" ht="11.25">
      <c r="B194" s="160"/>
      <c r="D194" s="150" t="s">
        <v>150</v>
      </c>
      <c r="E194" s="161" t="s">
        <v>1</v>
      </c>
      <c r="F194" s="162" t="s">
        <v>389</v>
      </c>
      <c r="H194" s="163">
        <v>19.488</v>
      </c>
      <c r="I194" s="164"/>
      <c r="L194" s="160"/>
      <c r="M194" s="165"/>
      <c r="T194" s="166"/>
      <c r="AT194" s="161" t="s">
        <v>150</v>
      </c>
      <c r="AU194" s="161" t="s">
        <v>89</v>
      </c>
      <c r="AV194" s="13" t="s">
        <v>89</v>
      </c>
      <c r="AW194" s="13" t="s">
        <v>30</v>
      </c>
      <c r="AX194" s="13" t="s">
        <v>73</v>
      </c>
      <c r="AY194" s="161" t="s">
        <v>127</v>
      </c>
    </row>
    <row r="195" spans="2:65" s="13" customFormat="1" ht="11.25">
      <c r="B195" s="160"/>
      <c r="D195" s="150" t="s">
        <v>150</v>
      </c>
      <c r="E195" s="161" t="s">
        <v>1</v>
      </c>
      <c r="F195" s="162" t="s">
        <v>390</v>
      </c>
      <c r="H195" s="163">
        <v>24.353000000000002</v>
      </c>
      <c r="I195" s="164"/>
      <c r="L195" s="160"/>
      <c r="M195" s="165"/>
      <c r="T195" s="166"/>
      <c r="AT195" s="161" t="s">
        <v>150</v>
      </c>
      <c r="AU195" s="161" t="s">
        <v>89</v>
      </c>
      <c r="AV195" s="13" t="s">
        <v>89</v>
      </c>
      <c r="AW195" s="13" t="s">
        <v>30</v>
      </c>
      <c r="AX195" s="13" t="s">
        <v>73</v>
      </c>
      <c r="AY195" s="161" t="s">
        <v>127</v>
      </c>
    </row>
    <row r="196" spans="2:65" s="13" customFormat="1" ht="11.25">
      <c r="B196" s="160"/>
      <c r="D196" s="150" t="s">
        <v>150</v>
      </c>
      <c r="E196" s="161" t="s">
        <v>1</v>
      </c>
      <c r="F196" s="162" t="s">
        <v>391</v>
      </c>
      <c r="H196" s="163">
        <v>156.048</v>
      </c>
      <c r="I196" s="164"/>
      <c r="L196" s="160"/>
      <c r="M196" s="165"/>
      <c r="T196" s="166"/>
      <c r="AT196" s="161" t="s">
        <v>150</v>
      </c>
      <c r="AU196" s="161" t="s">
        <v>89</v>
      </c>
      <c r="AV196" s="13" t="s">
        <v>89</v>
      </c>
      <c r="AW196" s="13" t="s">
        <v>30</v>
      </c>
      <c r="AX196" s="13" t="s">
        <v>73</v>
      </c>
      <c r="AY196" s="161" t="s">
        <v>127</v>
      </c>
    </row>
    <row r="197" spans="2:65" s="14" customFormat="1" ht="11.25">
      <c r="B197" s="167"/>
      <c r="D197" s="150" t="s">
        <v>150</v>
      </c>
      <c r="E197" s="168" t="s">
        <v>1</v>
      </c>
      <c r="F197" s="169" t="s">
        <v>165</v>
      </c>
      <c r="H197" s="170">
        <v>199.88900000000001</v>
      </c>
      <c r="I197" s="171"/>
      <c r="L197" s="167"/>
      <c r="M197" s="172"/>
      <c r="T197" s="173"/>
      <c r="AT197" s="168" t="s">
        <v>150</v>
      </c>
      <c r="AU197" s="168" t="s">
        <v>89</v>
      </c>
      <c r="AV197" s="14" t="s">
        <v>134</v>
      </c>
      <c r="AW197" s="14" t="s">
        <v>30</v>
      </c>
      <c r="AX197" s="14" t="s">
        <v>81</v>
      </c>
      <c r="AY197" s="168" t="s">
        <v>127</v>
      </c>
    </row>
    <row r="198" spans="2:65" s="1" customFormat="1" ht="24.2" customHeight="1">
      <c r="B198" s="136"/>
      <c r="C198" s="137" t="s">
        <v>212</v>
      </c>
      <c r="D198" s="137" t="s">
        <v>129</v>
      </c>
      <c r="E198" s="138" t="s">
        <v>392</v>
      </c>
      <c r="F198" s="139" t="s">
        <v>393</v>
      </c>
      <c r="G198" s="140" t="s">
        <v>147</v>
      </c>
      <c r="H198" s="141">
        <v>20.061</v>
      </c>
      <c r="I198" s="142"/>
      <c r="J198" s="143">
        <f>ROUND(I198*H198,2)</f>
        <v>0</v>
      </c>
      <c r="K198" s="139" t="s">
        <v>133</v>
      </c>
      <c r="L198" s="32"/>
      <c r="M198" s="144" t="s">
        <v>1</v>
      </c>
      <c r="N198" s="145" t="s">
        <v>38</v>
      </c>
      <c r="P198" s="146">
        <f>O198*H198</f>
        <v>0</v>
      </c>
      <c r="Q198" s="146">
        <v>1.98</v>
      </c>
      <c r="R198" s="146">
        <f>Q198*H198</f>
        <v>39.720779999999998</v>
      </c>
      <c r="S198" s="146">
        <v>0</v>
      </c>
      <c r="T198" s="147">
        <f>S198*H198</f>
        <v>0</v>
      </c>
      <c r="AR198" s="148" t="s">
        <v>134</v>
      </c>
      <c r="AT198" s="148" t="s">
        <v>129</v>
      </c>
      <c r="AU198" s="148" t="s">
        <v>89</v>
      </c>
      <c r="AY198" s="17" t="s">
        <v>127</v>
      </c>
      <c r="BE198" s="149">
        <f>IF(N198="základní",J198,0)</f>
        <v>0</v>
      </c>
      <c r="BF198" s="149">
        <f>IF(N198="snížená",J198,0)</f>
        <v>0</v>
      </c>
      <c r="BG198" s="149">
        <f>IF(N198="zákl. přenesená",J198,0)</f>
        <v>0</v>
      </c>
      <c r="BH198" s="149">
        <f>IF(N198="sníž. přenesená",J198,0)</f>
        <v>0</v>
      </c>
      <c r="BI198" s="149">
        <f>IF(N198="nulová",J198,0)</f>
        <v>0</v>
      </c>
      <c r="BJ198" s="17" t="s">
        <v>81</v>
      </c>
      <c r="BK198" s="149">
        <f>ROUND(I198*H198,2)</f>
        <v>0</v>
      </c>
      <c r="BL198" s="17" t="s">
        <v>134</v>
      </c>
      <c r="BM198" s="148" t="s">
        <v>394</v>
      </c>
    </row>
    <row r="199" spans="2:65" s="1" customFormat="1" ht="19.5">
      <c r="B199" s="32"/>
      <c r="D199" s="150" t="s">
        <v>136</v>
      </c>
      <c r="F199" s="151" t="s">
        <v>395</v>
      </c>
      <c r="I199" s="152"/>
      <c r="L199" s="32"/>
      <c r="M199" s="153"/>
      <c r="T199" s="56"/>
      <c r="AT199" s="17" t="s">
        <v>136</v>
      </c>
      <c r="AU199" s="17" t="s">
        <v>89</v>
      </c>
    </row>
    <row r="200" spans="2:65" s="13" customFormat="1" ht="11.25">
      <c r="B200" s="160"/>
      <c r="D200" s="150" t="s">
        <v>150</v>
      </c>
      <c r="E200" s="161" t="s">
        <v>1</v>
      </c>
      <c r="F200" s="162" t="s">
        <v>396</v>
      </c>
      <c r="H200" s="163">
        <v>2.2269999999999999</v>
      </c>
      <c r="I200" s="164"/>
      <c r="L200" s="160"/>
      <c r="M200" s="165"/>
      <c r="T200" s="166"/>
      <c r="AT200" s="161" t="s">
        <v>150</v>
      </c>
      <c r="AU200" s="161" t="s">
        <v>89</v>
      </c>
      <c r="AV200" s="13" t="s">
        <v>89</v>
      </c>
      <c r="AW200" s="13" t="s">
        <v>30</v>
      </c>
      <c r="AX200" s="13" t="s">
        <v>73</v>
      </c>
      <c r="AY200" s="161" t="s">
        <v>127</v>
      </c>
    </row>
    <row r="201" spans="2:65" s="13" customFormat="1" ht="11.25">
      <c r="B201" s="160"/>
      <c r="D201" s="150" t="s">
        <v>150</v>
      </c>
      <c r="E201" s="161" t="s">
        <v>1</v>
      </c>
      <c r="F201" s="162" t="s">
        <v>397</v>
      </c>
      <c r="H201" s="163">
        <v>17.834</v>
      </c>
      <c r="I201" s="164"/>
      <c r="L201" s="160"/>
      <c r="M201" s="165"/>
      <c r="T201" s="166"/>
      <c r="AT201" s="161" t="s">
        <v>150</v>
      </c>
      <c r="AU201" s="161" t="s">
        <v>89</v>
      </c>
      <c r="AV201" s="13" t="s">
        <v>89</v>
      </c>
      <c r="AW201" s="13" t="s">
        <v>30</v>
      </c>
      <c r="AX201" s="13" t="s">
        <v>73</v>
      </c>
      <c r="AY201" s="161" t="s">
        <v>127</v>
      </c>
    </row>
    <row r="202" spans="2:65" s="14" customFormat="1" ht="11.25">
      <c r="B202" s="167"/>
      <c r="D202" s="150" t="s">
        <v>150</v>
      </c>
      <c r="E202" s="168" t="s">
        <v>1</v>
      </c>
      <c r="F202" s="169" t="s">
        <v>165</v>
      </c>
      <c r="H202" s="170">
        <v>20.061</v>
      </c>
      <c r="I202" s="171"/>
      <c r="L202" s="167"/>
      <c r="M202" s="172"/>
      <c r="T202" s="173"/>
      <c r="AT202" s="168" t="s">
        <v>150</v>
      </c>
      <c r="AU202" s="168" t="s">
        <v>89</v>
      </c>
      <c r="AV202" s="14" t="s">
        <v>134</v>
      </c>
      <c r="AW202" s="14" t="s">
        <v>30</v>
      </c>
      <c r="AX202" s="14" t="s">
        <v>81</v>
      </c>
      <c r="AY202" s="168" t="s">
        <v>127</v>
      </c>
    </row>
    <row r="203" spans="2:65" s="1" customFormat="1" ht="16.5" customHeight="1">
      <c r="B203" s="136"/>
      <c r="C203" s="137" t="s">
        <v>217</v>
      </c>
      <c r="D203" s="137" t="s">
        <v>129</v>
      </c>
      <c r="E203" s="138" t="s">
        <v>398</v>
      </c>
      <c r="F203" s="139" t="s">
        <v>399</v>
      </c>
      <c r="G203" s="140" t="s">
        <v>147</v>
      </c>
      <c r="H203" s="141">
        <v>2.7109999999999999</v>
      </c>
      <c r="I203" s="142"/>
      <c r="J203" s="143">
        <f>ROUND(I203*H203,2)</f>
        <v>0</v>
      </c>
      <c r="K203" s="139" t="s">
        <v>133</v>
      </c>
      <c r="L203" s="32"/>
      <c r="M203" s="144" t="s">
        <v>1</v>
      </c>
      <c r="N203" s="145" t="s">
        <v>38</v>
      </c>
      <c r="P203" s="146">
        <f>O203*H203</f>
        <v>0</v>
      </c>
      <c r="Q203" s="146">
        <v>2.3010199999999998</v>
      </c>
      <c r="R203" s="146">
        <f>Q203*H203</f>
        <v>6.2380652199999993</v>
      </c>
      <c r="S203" s="146">
        <v>0</v>
      </c>
      <c r="T203" s="147">
        <f>S203*H203</f>
        <v>0</v>
      </c>
      <c r="AR203" s="148" t="s">
        <v>134</v>
      </c>
      <c r="AT203" s="148" t="s">
        <v>129</v>
      </c>
      <c r="AU203" s="148" t="s">
        <v>89</v>
      </c>
      <c r="AY203" s="17" t="s">
        <v>127</v>
      </c>
      <c r="BE203" s="149">
        <f>IF(N203="základní",J203,0)</f>
        <v>0</v>
      </c>
      <c r="BF203" s="149">
        <f>IF(N203="snížená",J203,0)</f>
        <v>0</v>
      </c>
      <c r="BG203" s="149">
        <f>IF(N203="zákl. přenesená",J203,0)</f>
        <v>0</v>
      </c>
      <c r="BH203" s="149">
        <f>IF(N203="sníž. přenesená",J203,0)</f>
        <v>0</v>
      </c>
      <c r="BI203" s="149">
        <f>IF(N203="nulová",J203,0)</f>
        <v>0</v>
      </c>
      <c r="BJ203" s="17" t="s">
        <v>81</v>
      </c>
      <c r="BK203" s="149">
        <f>ROUND(I203*H203,2)</f>
        <v>0</v>
      </c>
      <c r="BL203" s="17" t="s">
        <v>134</v>
      </c>
      <c r="BM203" s="148" t="s">
        <v>400</v>
      </c>
    </row>
    <row r="204" spans="2:65" s="1" customFormat="1" ht="19.5">
      <c r="B204" s="32"/>
      <c r="D204" s="150" t="s">
        <v>136</v>
      </c>
      <c r="F204" s="151" t="s">
        <v>401</v>
      </c>
      <c r="I204" s="152"/>
      <c r="L204" s="32"/>
      <c r="M204" s="153"/>
      <c r="T204" s="56"/>
      <c r="AT204" s="17" t="s">
        <v>136</v>
      </c>
      <c r="AU204" s="17" t="s">
        <v>89</v>
      </c>
    </row>
    <row r="205" spans="2:65" s="13" customFormat="1" ht="11.25">
      <c r="B205" s="160"/>
      <c r="D205" s="150" t="s">
        <v>150</v>
      </c>
      <c r="E205" s="161" t="s">
        <v>1</v>
      </c>
      <c r="F205" s="162" t="s">
        <v>402</v>
      </c>
      <c r="H205" s="163">
        <v>2.7109999999999999</v>
      </c>
      <c r="I205" s="164"/>
      <c r="L205" s="160"/>
      <c r="M205" s="165"/>
      <c r="T205" s="166"/>
      <c r="AT205" s="161" t="s">
        <v>150</v>
      </c>
      <c r="AU205" s="161" t="s">
        <v>89</v>
      </c>
      <c r="AV205" s="13" t="s">
        <v>89</v>
      </c>
      <c r="AW205" s="13" t="s">
        <v>30</v>
      </c>
      <c r="AX205" s="13" t="s">
        <v>73</v>
      </c>
      <c r="AY205" s="161" t="s">
        <v>127</v>
      </c>
    </row>
    <row r="206" spans="2:65" s="14" customFormat="1" ht="11.25">
      <c r="B206" s="167"/>
      <c r="D206" s="150" t="s">
        <v>150</v>
      </c>
      <c r="E206" s="168" t="s">
        <v>1</v>
      </c>
      <c r="F206" s="169" t="s">
        <v>165</v>
      </c>
      <c r="H206" s="170">
        <v>2.7109999999999999</v>
      </c>
      <c r="I206" s="171"/>
      <c r="L206" s="167"/>
      <c r="M206" s="172"/>
      <c r="T206" s="173"/>
      <c r="AT206" s="168" t="s">
        <v>150</v>
      </c>
      <c r="AU206" s="168" t="s">
        <v>89</v>
      </c>
      <c r="AV206" s="14" t="s">
        <v>134</v>
      </c>
      <c r="AW206" s="14" t="s">
        <v>30</v>
      </c>
      <c r="AX206" s="14" t="s">
        <v>81</v>
      </c>
      <c r="AY206" s="168" t="s">
        <v>127</v>
      </c>
    </row>
    <row r="207" spans="2:65" s="1" customFormat="1" ht="24.2" customHeight="1">
      <c r="B207" s="136"/>
      <c r="C207" s="137" t="s">
        <v>307</v>
      </c>
      <c r="D207" s="137" t="s">
        <v>129</v>
      </c>
      <c r="E207" s="138" t="s">
        <v>403</v>
      </c>
      <c r="F207" s="139" t="s">
        <v>404</v>
      </c>
      <c r="G207" s="140" t="s">
        <v>147</v>
      </c>
      <c r="H207" s="141">
        <v>14.901</v>
      </c>
      <c r="I207" s="142"/>
      <c r="J207" s="143">
        <f>ROUND(I207*H207,2)</f>
        <v>0</v>
      </c>
      <c r="K207" s="139" t="s">
        <v>133</v>
      </c>
      <c r="L207" s="32"/>
      <c r="M207" s="144" t="s">
        <v>1</v>
      </c>
      <c r="N207" s="145" t="s">
        <v>38</v>
      </c>
      <c r="P207" s="146">
        <f>O207*H207</f>
        <v>0</v>
      </c>
      <c r="Q207" s="146">
        <v>2.5018699999999998</v>
      </c>
      <c r="R207" s="146">
        <f>Q207*H207</f>
        <v>37.28036487</v>
      </c>
      <c r="S207" s="146">
        <v>0</v>
      </c>
      <c r="T207" s="147">
        <f>S207*H207</f>
        <v>0</v>
      </c>
      <c r="AR207" s="148" t="s">
        <v>134</v>
      </c>
      <c r="AT207" s="148" t="s">
        <v>129</v>
      </c>
      <c r="AU207" s="148" t="s">
        <v>89</v>
      </c>
      <c r="AY207" s="17" t="s">
        <v>127</v>
      </c>
      <c r="BE207" s="149">
        <f>IF(N207="základní",J207,0)</f>
        <v>0</v>
      </c>
      <c r="BF207" s="149">
        <f>IF(N207="snížená",J207,0)</f>
        <v>0</v>
      </c>
      <c r="BG207" s="149">
        <f>IF(N207="zákl. přenesená",J207,0)</f>
        <v>0</v>
      </c>
      <c r="BH207" s="149">
        <f>IF(N207="sníž. přenesená",J207,0)</f>
        <v>0</v>
      </c>
      <c r="BI207" s="149">
        <f>IF(N207="nulová",J207,0)</f>
        <v>0</v>
      </c>
      <c r="BJ207" s="17" t="s">
        <v>81</v>
      </c>
      <c r="BK207" s="149">
        <f>ROUND(I207*H207,2)</f>
        <v>0</v>
      </c>
      <c r="BL207" s="17" t="s">
        <v>134</v>
      </c>
      <c r="BM207" s="148" t="s">
        <v>405</v>
      </c>
    </row>
    <row r="208" spans="2:65" s="1" customFormat="1" ht="19.5">
      <c r="B208" s="32"/>
      <c r="D208" s="150" t="s">
        <v>136</v>
      </c>
      <c r="F208" s="151" t="s">
        <v>406</v>
      </c>
      <c r="I208" s="152"/>
      <c r="L208" s="32"/>
      <c r="M208" s="153"/>
      <c r="T208" s="56"/>
      <c r="AT208" s="17" t="s">
        <v>136</v>
      </c>
      <c r="AU208" s="17" t="s">
        <v>89</v>
      </c>
    </row>
    <row r="209" spans="2:65" s="13" customFormat="1" ht="11.25">
      <c r="B209" s="160"/>
      <c r="D209" s="150" t="s">
        <v>150</v>
      </c>
      <c r="E209" s="161" t="s">
        <v>1</v>
      </c>
      <c r="F209" s="162" t="s">
        <v>407</v>
      </c>
      <c r="H209" s="163">
        <v>14.901</v>
      </c>
      <c r="I209" s="164"/>
      <c r="L209" s="160"/>
      <c r="M209" s="165"/>
      <c r="T209" s="166"/>
      <c r="AT209" s="161" t="s">
        <v>150</v>
      </c>
      <c r="AU209" s="161" t="s">
        <v>89</v>
      </c>
      <c r="AV209" s="13" t="s">
        <v>89</v>
      </c>
      <c r="AW209" s="13" t="s">
        <v>30</v>
      </c>
      <c r="AX209" s="13" t="s">
        <v>73</v>
      </c>
      <c r="AY209" s="161" t="s">
        <v>127</v>
      </c>
    </row>
    <row r="210" spans="2:65" s="14" customFormat="1" ht="11.25">
      <c r="B210" s="167"/>
      <c r="D210" s="150" t="s">
        <v>150</v>
      </c>
      <c r="E210" s="168" t="s">
        <v>408</v>
      </c>
      <c r="F210" s="169" t="s">
        <v>165</v>
      </c>
      <c r="H210" s="170">
        <v>14.901</v>
      </c>
      <c r="I210" s="171"/>
      <c r="L210" s="167"/>
      <c r="M210" s="172"/>
      <c r="T210" s="173"/>
      <c r="AT210" s="168" t="s">
        <v>150</v>
      </c>
      <c r="AU210" s="168" t="s">
        <v>89</v>
      </c>
      <c r="AV210" s="14" t="s">
        <v>134</v>
      </c>
      <c r="AW210" s="14" t="s">
        <v>30</v>
      </c>
      <c r="AX210" s="14" t="s">
        <v>81</v>
      </c>
      <c r="AY210" s="168" t="s">
        <v>127</v>
      </c>
    </row>
    <row r="211" spans="2:65" s="1" customFormat="1" ht="16.5" customHeight="1">
      <c r="B211" s="136"/>
      <c r="C211" s="137" t="s">
        <v>409</v>
      </c>
      <c r="D211" s="137" t="s">
        <v>129</v>
      </c>
      <c r="E211" s="138" t="s">
        <v>410</v>
      </c>
      <c r="F211" s="139" t="s">
        <v>411</v>
      </c>
      <c r="G211" s="140" t="s">
        <v>132</v>
      </c>
      <c r="H211" s="141">
        <v>10</v>
      </c>
      <c r="I211" s="142"/>
      <c r="J211" s="143">
        <f>ROUND(I211*H211,2)</f>
        <v>0</v>
      </c>
      <c r="K211" s="139" t="s">
        <v>133</v>
      </c>
      <c r="L211" s="32"/>
      <c r="M211" s="144" t="s">
        <v>1</v>
      </c>
      <c r="N211" s="145" t="s">
        <v>38</v>
      </c>
      <c r="P211" s="146">
        <f>O211*H211</f>
        <v>0</v>
      </c>
      <c r="Q211" s="146">
        <v>2.9399999999999999E-3</v>
      </c>
      <c r="R211" s="146">
        <f>Q211*H211</f>
        <v>2.9399999999999999E-2</v>
      </c>
      <c r="S211" s="146">
        <v>0</v>
      </c>
      <c r="T211" s="147">
        <f>S211*H211</f>
        <v>0</v>
      </c>
      <c r="AR211" s="148" t="s">
        <v>134</v>
      </c>
      <c r="AT211" s="148" t="s">
        <v>129</v>
      </c>
      <c r="AU211" s="148" t="s">
        <v>89</v>
      </c>
      <c r="AY211" s="17" t="s">
        <v>127</v>
      </c>
      <c r="BE211" s="149">
        <f>IF(N211="základní",J211,0)</f>
        <v>0</v>
      </c>
      <c r="BF211" s="149">
        <f>IF(N211="snížená",J211,0)</f>
        <v>0</v>
      </c>
      <c r="BG211" s="149">
        <f>IF(N211="zákl. přenesená",J211,0)</f>
        <v>0</v>
      </c>
      <c r="BH211" s="149">
        <f>IF(N211="sníž. přenesená",J211,0)</f>
        <v>0</v>
      </c>
      <c r="BI211" s="149">
        <f>IF(N211="nulová",J211,0)</f>
        <v>0</v>
      </c>
      <c r="BJ211" s="17" t="s">
        <v>81</v>
      </c>
      <c r="BK211" s="149">
        <f>ROUND(I211*H211,2)</f>
        <v>0</v>
      </c>
      <c r="BL211" s="17" t="s">
        <v>134</v>
      </c>
      <c r="BM211" s="148" t="s">
        <v>412</v>
      </c>
    </row>
    <row r="212" spans="2:65" s="1" customFormat="1" ht="11.25">
      <c r="B212" s="32"/>
      <c r="D212" s="150" t="s">
        <v>136</v>
      </c>
      <c r="F212" s="151" t="s">
        <v>413</v>
      </c>
      <c r="I212" s="152"/>
      <c r="L212" s="32"/>
      <c r="M212" s="153"/>
      <c r="T212" s="56"/>
      <c r="AT212" s="17" t="s">
        <v>136</v>
      </c>
      <c r="AU212" s="17" t="s">
        <v>89</v>
      </c>
    </row>
    <row r="213" spans="2:65" s="13" customFormat="1" ht="11.25">
      <c r="B213" s="160"/>
      <c r="D213" s="150" t="s">
        <v>150</v>
      </c>
      <c r="E213" s="161" t="s">
        <v>1</v>
      </c>
      <c r="F213" s="162" t="s">
        <v>191</v>
      </c>
      <c r="H213" s="163">
        <v>10</v>
      </c>
      <c r="I213" s="164"/>
      <c r="L213" s="160"/>
      <c r="M213" s="165"/>
      <c r="T213" s="166"/>
      <c r="AT213" s="161" t="s">
        <v>150</v>
      </c>
      <c r="AU213" s="161" t="s">
        <v>89</v>
      </c>
      <c r="AV213" s="13" t="s">
        <v>89</v>
      </c>
      <c r="AW213" s="13" t="s">
        <v>30</v>
      </c>
      <c r="AX213" s="13" t="s">
        <v>73</v>
      </c>
      <c r="AY213" s="161" t="s">
        <v>127</v>
      </c>
    </row>
    <row r="214" spans="2:65" s="14" customFormat="1" ht="11.25">
      <c r="B214" s="167"/>
      <c r="D214" s="150" t="s">
        <v>150</v>
      </c>
      <c r="E214" s="168" t="s">
        <v>222</v>
      </c>
      <c r="F214" s="169" t="s">
        <v>165</v>
      </c>
      <c r="H214" s="170">
        <v>10</v>
      </c>
      <c r="I214" s="171"/>
      <c r="L214" s="167"/>
      <c r="M214" s="172"/>
      <c r="T214" s="173"/>
      <c r="AT214" s="168" t="s">
        <v>150</v>
      </c>
      <c r="AU214" s="168" t="s">
        <v>89</v>
      </c>
      <c r="AV214" s="14" t="s">
        <v>134</v>
      </c>
      <c r="AW214" s="14" t="s">
        <v>30</v>
      </c>
      <c r="AX214" s="14" t="s">
        <v>81</v>
      </c>
      <c r="AY214" s="168" t="s">
        <v>127</v>
      </c>
    </row>
    <row r="215" spans="2:65" s="1" customFormat="1" ht="16.5" customHeight="1">
      <c r="B215" s="136"/>
      <c r="C215" s="137" t="s">
        <v>414</v>
      </c>
      <c r="D215" s="137" t="s">
        <v>129</v>
      </c>
      <c r="E215" s="138" t="s">
        <v>415</v>
      </c>
      <c r="F215" s="139" t="s">
        <v>416</v>
      </c>
      <c r="G215" s="140" t="s">
        <v>132</v>
      </c>
      <c r="H215" s="141">
        <v>10</v>
      </c>
      <c r="I215" s="142"/>
      <c r="J215" s="143">
        <f>ROUND(I215*H215,2)</f>
        <v>0</v>
      </c>
      <c r="K215" s="139" t="s">
        <v>133</v>
      </c>
      <c r="L215" s="32"/>
      <c r="M215" s="144" t="s">
        <v>1</v>
      </c>
      <c r="N215" s="145" t="s">
        <v>38</v>
      </c>
      <c r="P215" s="146">
        <f>O215*H215</f>
        <v>0</v>
      </c>
      <c r="Q215" s="146">
        <v>0</v>
      </c>
      <c r="R215" s="146">
        <f>Q215*H215</f>
        <v>0</v>
      </c>
      <c r="S215" s="146">
        <v>0</v>
      </c>
      <c r="T215" s="147">
        <f>S215*H215</f>
        <v>0</v>
      </c>
      <c r="AR215" s="148" t="s">
        <v>134</v>
      </c>
      <c r="AT215" s="148" t="s">
        <v>129</v>
      </c>
      <c r="AU215" s="148" t="s">
        <v>89</v>
      </c>
      <c r="AY215" s="17" t="s">
        <v>127</v>
      </c>
      <c r="BE215" s="149">
        <f>IF(N215="základní",J215,0)</f>
        <v>0</v>
      </c>
      <c r="BF215" s="149">
        <f>IF(N215="snížená",J215,0)</f>
        <v>0</v>
      </c>
      <c r="BG215" s="149">
        <f>IF(N215="zákl. přenesená",J215,0)</f>
        <v>0</v>
      </c>
      <c r="BH215" s="149">
        <f>IF(N215="sníž. přenesená",J215,0)</f>
        <v>0</v>
      </c>
      <c r="BI215" s="149">
        <f>IF(N215="nulová",J215,0)</f>
        <v>0</v>
      </c>
      <c r="BJ215" s="17" t="s">
        <v>81</v>
      </c>
      <c r="BK215" s="149">
        <f>ROUND(I215*H215,2)</f>
        <v>0</v>
      </c>
      <c r="BL215" s="17" t="s">
        <v>134</v>
      </c>
      <c r="BM215" s="148" t="s">
        <v>417</v>
      </c>
    </row>
    <row r="216" spans="2:65" s="1" customFormat="1" ht="11.25">
      <c r="B216" s="32"/>
      <c r="D216" s="150" t="s">
        <v>136</v>
      </c>
      <c r="F216" s="151" t="s">
        <v>418</v>
      </c>
      <c r="I216" s="152"/>
      <c r="L216" s="32"/>
      <c r="M216" s="153"/>
      <c r="T216" s="56"/>
      <c r="AT216" s="17" t="s">
        <v>136</v>
      </c>
      <c r="AU216" s="17" t="s">
        <v>89</v>
      </c>
    </row>
    <row r="217" spans="2:65" s="13" customFormat="1" ht="11.25">
      <c r="B217" s="160"/>
      <c r="D217" s="150" t="s">
        <v>150</v>
      </c>
      <c r="E217" s="161" t="s">
        <v>1</v>
      </c>
      <c r="F217" s="162" t="s">
        <v>222</v>
      </c>
      <c r="H217" s="163">
        <v>10</v>
      </c>
      <c r="I217" s="164"/>
      <c r="L217" s="160"/>
      <c r="M217" s="165"/>
      <c r="T217" s="166"/>
      <c r="AT217" s="161" t="s">
        <v>150</v>
      </c>
      <c r="AU217" s="161" t="s">
        <v>89</v>
      </c>
      <c r="AV217" s="13" t="s">
        <v>89</v>
      </c>
      <c r="AW217" s="13" t="s">
        <v>30</v>
      </c>
      <c r="AX217" s="13" t="s">
        <v>81</v>
      </c>
      <c r="AY217" s="161" t="s">
        <v>127</v>
      </c>
    </row>
    <row r="218" spans="2:65" s="1" customFormat="1" ht="21.75" customHeight="1">
      <c r="B218" s="136"/>
      <c r="C218" s="137" t="s">
        <v>419</v>
      </c>
      <c r="D218" s="137" t="s">
        <v>129</v>
      </c>
      <c r="E218" s="138" t="s">
        <v>420</v>
      </c>
      <c r="F218" s="139" t="s">
        <v>421</v>
      </c>
      <c r="G218" s="140" t="s">
        <v>194</v>
      </c>
      <c r="H218" s="141">
        <v>1.2270000000000001</v>
      </c>
      <c r="I218" s="142"/>
      <c r="J218" s="143">
        <f>ROUND(I218*H218,2)</f>
        <v>0</v>
      </c>
      <c r="K218" s="139" t="s">
        <v>133</v>
      </c>
      <c r="L218" s="32"/>
      <c r="M218" s="144" t="s">
        <v>1</v>
      </c>
      <c r="N218" s="145" t="s">
        <v>38</v>
      </c>
      <c r="P218" s="146">
        <f>O218*H218</f>
        <v>0</v>
      </c>
      <c r="Q218" s="146">
        <v>1.0606199999999999</v>
      </c>
      <c r="R218" s="146">
        <f>Q218*H218</f>
        <v>1.3013807399999999</v>
      </c>
      <c r="S218" s="146">
        <v>0</v>
      </c>
      <c r="T218" s="147">
        <f>S218*H218</f>
        <v>0</v>
      </c>
      <c r="AR218" s="148" t="s">
        <v>134</v>
      </c>
      <c r="AT218" s="148" t="s">
        <v>129</v>
      </c>
      <c r="AU218" s="148" t="s">
        <v>89</v>
      </c>
      <c r="AY218" s="17" t="s">
        <v>127</v>
      </c>
      <c r="BE218" s="149">
        <f>IF(N218="základní",J218,0)</f>
        <v>0</v>
      </c>
      <c r="BF218" s="149">
        <f>IF(N218="snížená",J218,0)</f>
        <v>0</v>
      </c>
      <c r="BG218" s="149">
        <f>IF(N218="zákl. přenesená",J218,0)</f>
        <v>0</v>
      </c>
      <c r="BH218" s="149">
        <f>IF(N218="sníž. přenesená",J218,0)</f>
        <v>0</v>
      </c>
      <c r="BI218" s="149">
        <f>IF(N218="nulová",J218,0)</f>
        <v>0</v>
      </c>
      <c r="BJ218" s="17" t="s">
        <v>81</v>
      </c>
      <c r="BK218" s="149">
        <f>ROUND(I218*H218,2)</f>
        <v>0</v>
      </c>
      <c r="BL218" s="17" t="s">
        <v>134</v>
      </c>
      <c r="BM218" s="148" t="s">
        <v>422</v>
      </c>
    </row>
    <row r="219" spans="2:65" s="1" customFormat="1" ht="11.25">
      <c r="B219" s="32"/>
      <c r="D219" s="150" t="s">
        <v>136</v>
      </c>
      <c r="F219" s="151" t="s">
        <v>423</v>
      </c>
      <c r="I219" s="152"/>
      <c r="L219" s="32"/>
      <c r="M219" s="153"/>
      <c r="T219" s="56"/>
      <c r="AT219" s="17" t="s">
        <v>136</v>
      </c>
      <c r="AU219" s="17" t="s">
        <v>89</v>
      </c>
    </row>
    <row r="220" spans="2:65" s="13" customFormat="1" ht="11.25">
      <c r="B220" s="160"/>
      <c r="D220" s="150" t="s">
        <v>150</v>
      </c>
      <c r="E220" s="161" t="s">
        <v>1</v>
      </c>
      <c r="F220" s="162" t="s">
        <v>424</v>
      </c>
      <c r="H220" s="163">
        <v>1.2270000000000001</v>
      </c>
      <c r="I220" s="164"/>
      <c r="L220" s="160"/>
      <c r="M220" s="165"/>
      <c r="T220" s="166"/>
      <c r="AT220" s="161" t="s">
        <v>150</v>
      </c>
      <c r="AU220" s="161" t="s">
        <v>89</v>
      </c>
      <c r="AV220" s="13" t="s">
        <v>89</v>
      </c>
      <c r="AW220" s="13" t="s">
        <v>30</v>
      </c>
      <c r="AX220" s="13" t="s">
        <v>73</v>
      </c>
      <c r="AY220" s="161" t="s">
        <v>127</v>
      </c>
    </row>
    <row r="221" spans="2:65" s="14" customFormat="1" ht="11.25">
      <c r="B221" s="167"/>
      <c r="D221" s="150" t="s">
        <v>150</v>
      </c>
      <c r="E221" s="168" t="s">
        <v>1</v>
      </c>
      <c r="F221" s="169" t="s">
        <v>165</v>
      </c>
      <c r="H221" s="170">
        <v>1.2270000000000001</v>
      </c>
      <c r="I221" s="171"/>
      <c r="L221" s="167"/>
      <c r="M221" s="172"/>
      <c r="T221" s="173"/>
      <c r="AT221" s="168" t="s">
        <v>150</v>
      </c>
      <c r="AU221" s="168" t="s">
        <v>89</v>
      </c>
      <c r="AV221" s="14" t="s">
        <v>134</v>
      </c>
      <c r="AW221" s="14" t="s">
        <v>30</v>
      </c>
      <c r="AX221" s="14" t="s">
        <v>81</v>
      </c>
      <c r="AY221" s="168" t="s">
        <v>127</v>
      </c>
    </row>
    <row r="222" spans="2:65" s="1" customFormat="1" ht="24.2" customHeight="1">
      <c r="B222" s="136"/>
      <c r="C222" s="137" t="s">
        <v>425</v>
      </c>
      <c r="D222" s="137" t="s">
        <v>129</v>
      </c>
      <c r="E222" s="138" t="s">
        <v>426</v>
      </c>
      <c r="F222" s="139" t="s">
        <v>427</v>
      </c>
      <c r="G222" s="140" t="s">
        <v>147</v>
      </c>
      <c r="H222" s="141">
        <v>42</v>
      </c>
      <c r="I222" s="142"/>
      <c r="J222" s="143">
        <f>ROUND(I222*H222,2)</f>
        <v>0</v>
      </c>
      <c r="K222" s="139" t="s">
        <v>133</v>
      </c>
      <c r="L222" s="32"/>
      <c r="M222" s="144" t="s">
        <v>1</v>
      </c>
      <c r="N222" s="145" t="s">
        <v>38</v>
      </c>
      <c r="P222" s="146">
        <f>O222*H222</f>
        <v>0</v>
      </c>
      <c r="Q222" s="146">
        <v>2.5018699999999998</v>
      </c>
      <c r="R222" s="146">
        <f>Q222*H222</f>
        <v>105.07853999999999</v>
      </c>
      <c r="S222" s="146">
        <v>0</v>
      </c>
      <c r="T222" s="147">
        <f>S222*H222</f>
        <v>0</v>
      </c>
      <c r="AR222" s="148" t="s">
        <v>134</v>
      </c>
      <c r="AT222" s="148" t="s">
        <v>129</v>
      </c>
      <c r="AU222" s="148" t="s">
        <v>89</v>
      </c>
      <c r="AY222" s="17" t="s">
        <v>127</v>
      </c>
      <c r="BE222" s="149">
        <f>IF(N222="základní",J222,0)</f>
        <v>0</v>
      </c>
      <c r="BF222" s="149">
        <f>IF(N222="snížená",J222,0)</f>
        <v>0</v>
      </c>
      <c r="BG222" s="149">
        <f>IF(N222="zákl. přenesená",J222,0)</f>
        <v>0</v>
      </c>
      <c r="BH222" s="149">
        <f>IF(N222="sníž. přenesená",J222,0)</f>
        <v>0</v>
      </c>
      <c r="BI222" s="149">
        <f>IF(N222="nulová",J222,0)</f>
        <v>0</v>
      </c>
      <c r="BJ222" s="17" t="s">
        <v>81</v>
      </c>
      <c r="BK222" s="149">
        <f>ROUND(I222*H222,2)</f>
        <v>0</v>
      </c>
      <c r="BL222" s="17" t="s">
        <v>134</v>
      </c>
      <c r="BM222" s="148" t="s">
        <v>428</v>
      </c>
    </row>
    <row r="223" spans="2:65" s="1" customFormat="1" ht="19.5">
      <c r="B223" s="32"/>
      <c r="D223" s="150" t="s">
        <v>136</v>
      </c>
      <c r="F223" s="151" t="s">
        <v>429</v>
      </c>
      <c r="I223" s="152"/>
      <c r="L223" s="32"/>
      <c r="M223" s="153"/>
      <c r="T223" s="56"/>
      <c r="AT223" s="17" t="s">
        <v>136</v>
      </c>
      <c r="AU223" s="17" t="s">
        <v>89</v>
      </c>
    </row>
    <row r="224" spans="2:65" s="13" customFormat="1" ht="11.25">
      <c r="B224" s="160"/>
      <c r="D224" s="150" t="s">
        <v>150</v>
      </c>
      <c r="E224" s="161" t="s">
        <v>1</v>
      </c>
      <c r="F224" s="162" t="s">
        <v>430</v>
      </c>
      <c r="H224" s="163">
        <v>42</v>
      </c>
      <c r="I224" s="164"/>
      <c r="L224" s="160"/>
      <c r="M224" s="165"/>
      <c r="T224" s="166"/>
      <c r="AT224" s="161" t="s">
        <v>150</v>
      </c>
      <c r="AU224" s="161" t="s">
        <v>89</v>
      </c>
      <c r="AV224" s="13" t="s">
        <v>89</v>
      </c>
      <c r="AW224" s="13" t="s">
        <v>30</v>
      </c>
      <c r="AX224" s="13" t="s">
        <v>73</v>
      </c>
      <c r="AY224" s="161" t="s">
        <v>127</v>
      </c>
    </row>
    <row r="225" spans="2:65" s="14" customFormat="1" ht="11.25">
      <c r="B225" s="167"/>
      <c r="D225" s="150" t="s">
        <v>150</v>
      </c>
      <c r="E225" s="168" t="s">
        <v>281</v>
      </c>
      <c r="F225" s="169" t="s">
        <v>165</v>
      </c>
      <c r="H225" s="170">
        <v>42</v>
      </c>
      <c r="I225" s="171"/>
      <c r="L225" s="167"/>
      <c r="M225" s="172"/>
      <c r="T225" s="173"/>
      <c r="AT225" s="168" t="s">
        <v>150</v>
      </c>
      <c r="AU225" s="168" t="s">
        <v>89</v>
      </c>
      <c r="AV225" s="14" t="s">
        <v>134</v>
      </c>
      <c r="AW225" s="14" t="s">
        <v>30</v>
      </c>
      <c r="AX225" s="14" t="s">
        <v>81</v>
      </c>
      <c r="AY225" s="168" t="s">
        <v>127</v>
      </c>
    </row>
    <row r="226" spans="2:65" s="1" customFormat="1" ht="16.5" customHeight="1">
      <c r="B226" s="136"/>
      <c r="C226" s="137" t="s">
        <v>7</v>
      </c>
      <c r="D226" s="137" t="s">
        <v>129</v>
      </c>
      <c r="E226" s="138" t="s">
        <v>431</v>
      </c>
      <c r="F226" s="139" t="s">
        <v>432</v>
      </c>
      <c r="G226" s="140" t="s">
        <v>132</v>
      </c>
      <c r="H226" s="141">
        <v>113.76</v>
      </c>
      <c r="I226" s="142"/>
      <c r="J226" s="143">
        <f>ROUND(I226*H226,2)</f>
        <v>0</v>
      </c>
      <c r="K226" s="139" t="s">
        <v>133</v>
      </c>
      <c r="L226" s="32"/>
      <c r="M226" s="144" t="s">
        <v>1</v>
      </c>
      <c r="N226" s="145" t="s">
        <v>38</v>
      </c>
      <c r="P226" s="146">
        <f>O226*H226</f>
        <v>0</v>
      </c>
      <c r="Q226" s="146">
        <v>2.6900000000000001E-3</v>
      </c>
      <c r="R226" s="146">
        <f>Q226*H226</f>
        <v>0.30601440000000002</v>
      </c>
      <c r="S226" s="146">
        <v>0</v>
      </c>
      <c r="T226" s="147">
        <f>S226*H226</f>
        <v>0</v>
      </c>
      <c r="AR226" s="148" t="s">
        <v>134</v>
      </c>
      <c r="AT226" s="148" t="s">
        <v>129</v>
      </c>
      <c r="AU226" s="148" t="s">
        <v>89</v>
      </c>
      <c r="AY226" s="17" t="s">
        <v>127</v>
      </c>
      <c r="BE226" s="149">
        <f>IF(N226="základní",J226,0)</f>
        <v>0</v>
      </c>
      <c r="BF226" s="149">
        <f>IF(N226="snížená",J226,0)</f>
        <v>0</v>
      </c>
      <c r="BG226" s="149">
        <f>IF(N226="zákl. přenesená",J226,0)</f>
        <v>0</v>
      </c>
      <c r="BH226" s="149">
        <f>IF(N226="sníž. přenesená",J226,0)</f>
        <v>0</v>
      </c>
      <c r="BI226" s="149">
        <f>IF(N226="nulová",J226,0)</f>
        <v>0</v>
      </c>
      <c r="BJ226" s="17" t="s">
        <v>81</v>
      </c>
      <c r="BK226" s="149">
        <f>ROUND(I226*H226,2)</f>
        <v>0</v>
      </c>
      <c r="BL226" s="17" t="s">
        <v>134</v>
      </c>
      <c r="BM226" s="148" t="s">
        <v>433</v>
      </c>
    </row>
    <row r="227" spans="2:65" s="1" customFormat="1" ht="11.25">
      <c r="B227" s="32"/>
      <c r="D227" s="150" t="s">
        <v>136</v>
      </c>
      <c r="F227" s="151" t="s">
        <v>434</v>
      </c>
      <c r="I227" s="152"/>
      <c r="L227" s="32"/>
      <c r="M227" s="153"/>
      <c r="T227" s="56"/>
      <c r="AT227" s="17" t="s">
        <v>136</v>
      </c>
      <c r="AU227" s="17" t="s">
        <v>89</v>
      </c>
    </row>
    <row r="228" spans="2:65" s="13" customFormat="1" ht="11.25">
      <c r="B228" s="160"/>
      <c r="D228" s="150" t="s">
        <v>150</v>
      </c>
      <c r="E228" s="161" t="s">
        <v>1</v>
      </c>
      <c r="F228" s="162" t="s">
        <v>435</v>
      </c>
      <c r="H228" s="163">
        <v>113.76</v>
      </c>
      <c r="I228" s="164"/>
      <c r="L228" s="160"/>
      <c r="M228" s="165"/>
      <c r="T228" s="166"/>
      <c r="AT228" s="161" t="s">
        <v>150</v>
      </c>
      <c r="AU228" s="161" t="s">
        <v>89</v>
      </c>
      <c r="AV228" s="13" t="s">
        <v>89</v>
      </c>
      <c r="AW228" s="13" t="s">
        <v>30</v>
      </c>
      <c r="AX228" s="13" t="s">
        <v>73</v>
      </c>
      <c r="AY228" s="161" t="s">
        <v>127</v>
      </c>
    </row>
    <row r="229" spans="2:65" s="14" customFormat="1" ht="11.25">
      <c r="B229" s="167"/>
      <c r="D229" s="150" t="s">
        <v>150</v>
      </c>
      <c r="E229" s="168" t="s">
        <v>225</v>
      </c>
      <c r="F229" s="169" t="s">
        <v>165</v>
      </c>
      <c r="H229" s="170">
        <v>113.76</v>
      </c>
      <c r="I229" s="171"/>
      <c r="L229" s="167"/>
      <c r="M229" s="172"/>
      <c r="T229" s="173"/>
      <c r="AT229" s="168" t="s">
        <v>150</v>
      </c>
      <c r="AU229" s="168" t="s">
        <v>89</v>
      </c>
      <c r="AV229" s="14" t="s">
        <v>134</v>
      </c>
      <c r="AW229" s="14" t="s">
        <v>30</v>
      </c>
      <c r="AX229" s="14" t="s">
        <v>81</v>
      </c>
      <c r="AY229" s="168" t="s">
        <v>127</v>
      </c>
    </row>
    <row r="230" spans="2:65" s="1" customFormat="1" ht="16.5" customHeight="1">
      <c r="B230" s="136"/>
      <c r="C230" s="137" t="s">
        <v>436</v>
      </c>
      <c r="D230" s="137" t="s">
        <v>129</v>
      </c>
      <c r="E230" s="138" t="s">
        <v>437</v>
      </c>
      <c r="F230" s="139" t="s">
        <v>438</v>
      </c>
      <c r="G230" s="140" t="s">
        <v>132</v>
      </c>
      <c r="H230" s="141">
        <v>113.76</v>
      </c>
      <c r="I230" s="142"/>
      <c r="J230" s="143">
        <f>ROUND(I230*H230,2)</f>
        <v>0</v>
      </c>
      <c r="K230" s="139" t="s">
        <v>133</v>
      </c>
      <c r="L230" s="32"/>
      <c r="M230" s="144" t="s">
        <v>1</v>
      </c>
      <c r="N230" s="145" t="s">
        <v>38</v>
      </c>
      <c r="P230" s="146">
        <f>O230*H230</f>
        <v>0</v>
      </c>
      <c r="Q230" s="146">
        <v>0</v>
      </c>
      <c r="R230" s="146">
        <f>Q230*H230</f>
        <v>0</v>
      </c>
      <c r="S230" s="146">
        <v>0</v>
      </c>
      <c r="T230" s="147">
        <f>S230*H230</f>
        <v>0</v>
      </c>
      <c r="AR230" s="148" t="s">
        <v>134</v>
      </c>
      <c r="AT230" s="148" t="s">
        <v>129</v>
      </c>
      <c r="AU230" s="148" t="s">
        <v>89</v>
      </c>
      <c r="AY230" s="17" t="s">
        <v>127</v>
      </c>
      <c r="BE230" s="149">
        <f>IF(N230="základní",J230,0)</f>
        <v>0</v>
      </c>
      <c r="BF230" s="149">
        <f>IF(N230="snížená",J230,0)</f>
        <v>0</v>
      </c>
      <c r="BG230" s="149">
        <f>IF(N230="zákl. přenesená",J230,0)</f>
        <v>0</v>
      </c>
      <c r="BH230" s="149">
        <f>IF(N230="sníž. přenesená",J230,0)</f>
        <v>0</v>
      </c>
      <c r="BI230" s="149">
        <f>IF(N230="nulová",J230,0)</f>
        <v>0</v>
      </c>
      <c r="BJ230" s="17" t="s">
        <v>81</v>
      </c>
      <c r="BK230" s="149">
        <f>ROUND(I230*H230,2)</f>
        <v>0</v>
      </c>
      <c r="BL230" s="17" t="s">
        <v>134</v>
      </c>
      <c r="BM230" s="148" t="s">
        <v>439</v>
      </c>
    </row>
    <row r="231" spans="2:65" s="1" customFormat="1" ht="11.25">
      <c r="B231" s="32"/>
      <c r="D231" s="150" t="s">
        <v>136</v>
      </c>
      <c r="F231" s="151" t="s">
        <v>440</v>
      </c>
      <c r="I231" s="152"/>
      <c r="L231" s="32"/>
      <c r="M231" s="153"/>
      <c r="T231" s="56"/>
      <c r="AT231" s="17" t="s">
        <v>136</v>
      </c>
      <c r="AU231" s="17" t="s">
        <v>89</v>
      </c>
    </row>
    <row r="232" spans="2:65" s="13" customFormat="1" ht="11.25">
      <c r="B232" s="160"/>
      <c r="D232" s="150" t="s">
        <v>150</v>
      </c>
      <c r="E232" s="161" t="s">
        <v>1</v>
      </c>
      <c r="F232" s="162" t="s">
        <v>225</v>
      </c>
      <c r="H232" s="163">
        <v>113.76</v>
      </c>
      <c r="I232" s="164"/>
      <c r="L232" s="160"/>
      <c r="M232" s="165"/>
      <c r="T232" s="166"/>
      <c r="AT232" s="161" t="s">
        <v>150</v>
      </c>
      <c r="AU232" s="161" t="s">
        <v>89</v>
      </c>
      <c r="AV232" s="13" t="s">
        <v>89</v>
      </c>
      <c r="AW232" s="13" t="s">
        <v>30</v>
      </c>
      <c r="AX232" s="13" t="s">
        <v>81</v>
      </c>
      <c r="AY232" s="161" t="s">
        <v>127</v>
      </c>
    </row>
    <row r="233" spans="2:65" s="1" customFormat="1" ht="21.75" customHeight="1">
      <c r="B233" s="136"/>
      <c r="C233" s="137" t="s">
        <v>441</v>
      </c>
      <c r="D233" s="137" t="s">
        <v>129</v>
      </c>
      <c r="E233" s="138" t="s">
        <v>442</v>
      </c>
      <c r="F233" s="139" t="s">
        <v>443</v>
      </c>
      <c r="G233" s="140" t="s">
        <v>194</v>
      </c>
      <c r="H233" s="141">
        <v>3.36</v>
      </c>
      <c r="I233" s="142"/>
      <c r="J233" s="143">
        <f>ROUND(I233*H233,2)</f>
        <v>0</v>
      </c>
      <c r="K233" s="139" t="s">
        <v>133</v>
      </c>
      <c r="L233" s="32"/>
      <c r="M233" s="144" t="s">
        <v>1</v>
      </c>
      <c r="N233" s="145" t="s">
        <v>38</v>
      </c>
      <c r="P233" s="146">
        <f>O233*H233</f>
        <v>0</v>
      </c>
      <c r="Q233" s="146">
        <v>1.0606199999999999</v>
      </c>
      <c r="R233" s="146">
        <f>Q233*H233</f>
        <v>3.5636831999999994</v>
      </c>
      <c r="S233" s="146">
        <v>0</v>
      </c>
      <c r="T233" s="147">
        <f>S233*H233</f>
        <v>0</v>
      </c>
      <c r="AR233" s="148" t="s">
        <v>134</v>
      </c>
      <c r="AT233" s="148" t="s">
        <v>129</v>
      </c>
      <c r="AU233" s="148" t="s">
        <v>89</v>
      </c>
      <c r="AY233" s="17" t="s">
        <v>127</v>
      </c>
      <c r="BE233" s="149">
        <f>IF(N233="základní",J233,0)</f>
        <v>0</v>
      </c>
      <c r="BF233" s="149">
        <f>IF(N233="snížená",J233,0)</f>
        <v>0</v>
      </c>
      <c r="BG233" s="149">
        <f>IF(N233="zákl. přenesená",J233,0)</f>
        <v>0</v>
      </c>
      <c r="BH233" s="149">
        <f>IF(N233="sníž. přenesená",J233,0)</f>
        <v>0</v>
      </c>
      <c r="BI233" s="149">
        <f>IF(N233="nulová",J233,0)</f>
        <v>0</v>
      </c>
      <c r="BJ233" s="17" t="s">
        <v>81</v>
      </c>
      <c r="BK233" s="149">
        <f>ROUND(I233*H233,2)</f>
        <v>0</v>
      </c>
      <c r="BL233" s="17" t="s">
        <v>134</v>
      </c>
      <c r="BM233" s="148" t="s">
        <v>444</v>
      </c>
    </row>
    <row r="234" spans="2:65" s="1" customFormat="1" ht="11.25">
      <c r="B234" s="32"/>
      <c r="D234" s="150" t="s">
        <v>136</v>
      </c>
      <c r="F234" s="151" t="s">
        <v>445</v>
      </c>
      <c r="I234" s="152"/>
      <c r="L234" s="32"/>
      <c r="M234" s="153"/>
      <c r="T234" s="56"/>
      <c r="AT234" s="17" t="s">
        <v>136</v>
      </c>
      <c r="AU234" s="17" t="s">
        <v>89</v>
      </c>
    </row>
    <row r="235" spans="2:65" s="13" customFormat="1" ht="11.25">
      <c r="B235" s="160"/>
      <c r="D235" s="150" t="s">
        <v>150</v>
      </c>
      <c r="E235" s="161" t="s">
        <v>1</v>
      </c>
      <c r="F235" s="162" t="s">
        <v>446</v>
      </c>
      <c r="H235" s="163">
        <v>3.36</v>
      </c>
      <c r="I235" s="164"/>
      <c r="L235" s="160"/>
      <c r="M235" s="165"/>
      <c r="T235" s="166"/>
      <c r="AT235" s="161" t="s">
        <v>150</v>
      </c>
      <c r="AU235" s="161" t="s">
        <v>89</v>
      </c>
      <c r="AV235" s="13" t="s">
        <v>89</v>
      </c>
      <c r="AW235" s="13" t="s">
        <v>30</v>
      </c>
      <c r="AX235" s="13" t="s">
        <v>81</v>
      </c>
      <c r="AY235" s="161" t="s">
        <v>127</v>
      </c>
    </row>
    <row r="236" spans="2:65" s="1" customFormat="1" ht="24.2" customHeight="1">
      <c r="B236" s="136"/>
      <c r="C236" s="137" t="s">
        <v>447</v>
      </c>
      <c r="D236" s="137" t="s">
        <v>129</v>
      </c>
      <c r="E236" s="138" t="s">
        <v>448</v>
      </c>
      <c r="F236" s="139" t="s">
        <v>449</v>
      </c>
      <c r="G236" s="140" t="s">
        <v>147</v>
      </c>
      <c r="H236" s="141">
        <v>15.4</v>
      </c>
      <c r="I236" s="142"/>
      <c r="J236" s="143">
        <f>ROUND(I236*H236,2)</f>
        <v>0</v>
      </c>
      <c r="K236" s="139" t="s">
        <v>133</v>
      </c>
      <c r="L236" s="32"/>
      <c r="M236" s="144" t="s">
        <v>1</v>
      </c>
      <c r="N236" s="145" t="s">
        <v>38</v>
      </c>
      <c r="P236" s="146">
        <f>O236*H236</f>
        <v>0</v>
      </c>
      <c r="Q236" s="146">
        <v>2.5018699999999998</v>
      </c>
      <c r="R236" s="146">
        <f>Q236*H236</f>
        <v>38.528797999999995</v>
      </c>
      <c r="S236" s="146">
        <v>0</v>
      </c>
      <c r="T236" s="147">
        <f>S236*H236</f>
        <v>0</v>
      </c>
      <c r="AR236" s="148" t="s">
        <v>134</v>
      </c>
      <c r="AT236" s="148" t="s">
        <v>129</v>
      </c>
      <c r="AU236" s="148" t="s">
        <v>89</v>
      </c>
      <c r="AY236" s="17" t="s">
        <v>127</v>
      </c>
      <c r="BE236" s="149">
        <f>IF(N236="základní",J236,0)</f>
        <v>0</v>
      </c>
      <c r="BF236" s="149">
        <f>IF(N236="snížená",J236,0)</f>
        <v>0</v>
      </c>
      <c r="BG236" s="149">
        <f>IF(N236="zákl. přenesená",J236,0)</f>
        <v>0</v>
      </c>
      <c r="BH236" s="149">
        <f>IF(N236="sníž. přenesená",J236,0)</f>
        <v>0</v>
      </c>
      <c r="BI236" s="149">
        <f>IF(N236="nulová",J236,0)</f>
        <v>0</v>
      </c>
      <c r="BJ236" s="17" t="s">
        <v>81</v>
      </c>
      <c r="BK236" s="149">
        <f>ROUND(I236*H236,2)</f>
        <v>0</v>
      </c>
      <c r="BL236" s="17" t="s">
        <v>134</v>
      </c>
      <c r="BM236" s="148" t="s">
        <v>450</v>
      </c>
    </row>
    <row r="237" spans="2:65" s="1" customFormat="1" ht="19.5">
      <c r="B237" s="32"/>
      <c r="D237" s="150" t="s">
        <v>136</v>
      </c>
      <c r="F237" s="151" t="s">
        <v>451</v>
      </c>
      <c r="I237" s="152"/>
      <c r="L237" s="32"/>
      <c r="M237" s="153"/>
      <c r="T237" s="56"/>
      <c r="AT237" s="17" t="s">
        <v>136</v>
      </c>
      <c r="AU237" s="17" t="s">
        <v>89</v>
      </c>
    </row>
    <row r="238" spans="2:65" s="13" customFormat="1" ht="11.25">
      <c r="B238" s="160"/>
      <c r="D238" s="150" t="s">
        <v>150</v>
      </c>
      <c r="E238" s="161" t="s">
        <v>1</v>
      </c>
      <c r="F238" s="162" t="s">
        <v>452</v>
      </c>
      <c r="H238" s="163">
        <v>15.4</v>
      </c>
      <c r="I238" s="164"/>
      <c r="L238" s="160"/>
      <c r="M238" s="165"/>
      <c r="T238" s="166"/>
      <c r="AT238" s="161" t="s">
        <v>150</v>
      </c>
      <c r="AU238" s="161" t="s">
        <v>89</v>
      </c>
      <c r="AV238" s="13" t="s">
        <v>89</v>
      </c>
      <c r="AW238" s="13" t="s">
        <v>30</v>
      </c>
      <c r="AX238" s="13" t="s">
        <v>73</v>
      </c>
      <c r="AY238" s="161" t="s">
        <v>127</v>
      </c>
    </row>
    <row r="239" spans="2:65" s="14" customFormat="1" ht="11.25">
      <c r="B239" s="167"/>
      <c r="D239" s="150" t="s">
        <v>150</v>
      </c>
      <c r="E239" s="168" t="s">
        <v>282</v>
      </c>
      <c r="F239" s="169" t="s">
        <v>165</v>
      </c>
      <c r="H239" s="170">
        <v>15.4</v>
      </c>
      <c r="I239" s="171"/>
      <c r="L239" s="167"/>
      <c r="M239" s="172"/>
      <c r="T239" s="173"/>
      <c r="AT239" s="168" t="s">
        <v>150</v>
      </c>
      <c r="AU239" s="168" t="s">
        <v>89</v>
      </c>
      <c r="AV239" s="14" t="s">
        <v>134</v>
      </c>
      <c r="AW239" s="14" t="s">
        <v>30</v>
      </c>
      <c r="AX239" s="14" t="s">
        <v>81</v>
      </c>
      <c r="AY239" s="168" t="s">
        <v>127</v>
      </c>
    </row>
    <row r="240" spans="2:65" s="1" customFormat="1" ht="16.5" customHeight="1">
      <c r="B240" s="136"/>
      <c r="C240" s="137" t="s">
        <v>453</v>
      </c>
      <c r="D240" s="137" t="s">
        <v>129</v>
      </c>
      <c r="E240" s="138" t="s">
        <v>454</v>
      </c>
      <c r="F240" s="139" t="s">
        <v>455</v>
      </c>
      <c r="G240" s="140" t="s">
        <v>132</v>
      </c>
      <c r="H240" s="141">
        <v>64</v>
      </c>
      <c r="I240" s="142"/>
      <c r="J240" s="143">
        <f>ROUND(I240*H240,2)</f>
        <v>0</v>
      </c>
      <c r="K240" s="139" t="s">
        <v>133</v>
      </c>
      <c r="L240" s="32"/>
      <c r="M240" s="144" t="s">
        <v>1</v>
      </c>
      <c r="N240" s="145" t="s">
        <v>38</v>
      </c>
      <c r="P240" s="146">
        <f>O240*H240</f>
        <v>0</v>
      </c>
      <c r="Q240" s="146">
        <v>2.64E-3</v>
      </c>
      <c r="R240" s="146">
        <f>Q240*H240</f>
        <v>0.16896</v>
      </c>
      <c r="S240" s="146">
        <v>0</v>
      </c>
      <c r="T240" s="147">
        <f>S240*H240</f>
        <v>0</v>
      </c>
      <c r="AR240" s="148" t="s">
        <v>134</v>
      </c>
      <c r="AT240" s="148" t="s">
        <v>129</v>
      </c>
      <c r="AU240" s="148" t="s">
        <v>89</v>
      </c>
      <c r="AY240" s="17" t="s">
        <v>127</v>
      </c>
      <c r="BE240" s="149">
        <f>IF(N240="základní",J240,0)</f>
        <v>0</v>
      </c>
      <c r="BF240" s="149">
        <f>IF(N240="snížená",J240,0)</f>
        <v>0</v>
      </c>
      <c r="BG240" s="149">
        <f>IF(N240="zákl. přenesená",J240,0)</f>
        <v>0</v>
      </c>
      <c r="BH240" s="149">
        <f>IF(N240="sníž. přenesená",J240,0)</f>
        <v>0</v>
      </c>
      <c r="BI240" s="149">
        <f>IF(N240="nulová",J240,0)</f>
        <v>0</v>
      </c>
      <c r="BJ240" s="17" t="s">
        <v>81</v>
      </c>
      <c r="BK240" s="149">
        <f>ROUND(I240*H240,2)</f>
        <v>0</v>
      </c>
      <c r="BL240" s="17" t="s">
        <v>134</v>
      </c>
      <c r="BM240" s="148" t="s">
        <v>456</v>
      </c>
    </row>
    <row r="241" spans="2:65" s="1" customFormat="1" ht="11.25">
      <c r="B241" s="32"/>
      <c r="D241" s="150" t="s">
        <v>136</v>
      </c>
      <c r="F241" s="151" t="s">
        <v>457</v>
      </c>
      <c r="I241" s="152"/>
      <c r="L241" s="32"/>
      <c r="M241" s="153"/>
      <c r="T241" s="56"/>
      <c r="AT241" s="17" t="s">
        <v>136</v>
      </c>
      <c r="AU241" s="17" t="s">
        <v>89</v>
      </c>
    </row>
    <row r="242" spans="2:65" s="13" customFormat="1" ht="11.25">
      <c r="B242" s="160"/>
      <c r="D242" s="150" t="s">
        <v>150</v>
      </c>
      <c r="E242" s="161" t="s">
        <v>1</v>
      </c>
      <c r="F242" s="162" t="s">
        <v>458</v>
      </c>
      <c r="H242" s="163">
        <v>64</v>
      </c>
      <c r="I242" s="164"/>
      <c r="L242" s="160"/>
      <c r="M242" s="165"/>
      <c r="T242" s="166"/>
      <c r="AT242" s="161" t="s">
        <v>150</v>
      </c>
      <c r="AU242" s="161" t="s">
        <v>89</v>
      </c>
      <c r="AV242" s="13" t="s">
        <v>89</v>
      </c>
      <c r="AW242" s="13" t="s">
        <v>30</v>
      </c>
      <c r="AX242" s="13" t="s">
        <v>73</v>
      </c>
      <c r="AY242" s="161" t="s">
        <v>127</v>
      </c>
    </row>
    <row r="243" spans="2:65" s="14" customFormat="1" ht="11.25">
      <c r="B243" s="167"/>
      <c r="D243" s="150" t="s">
        <v>150</v>
      </c>
      <c r="E243" s="168" t="s">
        <v>223</v>
      </c>
      <c r="F243" s="169" t="s">
        <v>165</v>
      </c>
      <c r="H243" s="170">
        <v>64</v>
      </c>
      <c r="I243" s="171"/>
      <c r="L243" s="167"/>
      <c r="M243" s="172"/>
      <c r="T243" s="173"/>
      <c r="AT243" s="168" t="s">
        <v>150</v>
      </c>
      <c r="AU243" s="168" t="s">
        <v>89</v>
      </c>
      <c r="AV243" s="14" t="s">
        <v>134</v>
      </c>
      <c r="AW243" s="14" t="s">
        <v>30</v>
      </c>
      <c r="AX243" s="14" t="s">
        <v>81</v>
      </c>
      <c r="AY243" s="168" t="s">
        <v>127</v>
      </c>
    </row>
    <row r="244" spans="2:65" s="1" customFormat="1" ht="16.5" customHeight="1">
      <c r="B244" s="136"/>
      <c r="C244" s="137" t="s">
        <v>459</v>
      </c>
      <c r="D244" s="137" t="s">
        <v>129</v>
      </c>
      <c r="E244" s="138" t="s">
        <v>460</v>
      </c>
      <c r="F244" s="139" t="s">
        <v>461</v>
      </c>
      <c r="G244" s="140" t="s">
        <v>132</v>
      </c>
      <c r="H244" s="141">
        <v>64</v>
      </c>
      <c r="I244" s="142"/>
      <c r="J244" s="143">
        <f>ROUND(I244*H244,2)</f>
        <v>0</v>
      </c>
      <c r="K244" s="139" t="s">
        <v>133</v>
      </c>
      <c r="L244" s="32"/>
      <c r="M244" s="144" t="s">
        <v>1</v>
      </c>
      <c r="N244" s="145" t="s">
        <v>38</v>
      </c>
      <c r="P244" s="146">
        <f>O244*H244</f>
        <v>0</v>
      </c>
      <c r="Q244" s="146">
        <v>0</v>
      </c>
      <c r="R244" s="146">
        <f>Q244*H244</f>
        <v>0</v>
      </c>
      <c r="S244" s="146">
        <v>0</v>
      </c>
      <c r="T244" s="147">
        <f>S244*H244</f>
        <v>0</v>
      </c>
      <c r="AR244" s="148" t="s">
        <v>134</v>
      </c>
      <c r="AT244" s="148" t="s">
        <v>129</v>
      </c>
      <c r="AU244" s="148" t="s">
        <v>89</v>
      </c>
      <c r="AY244" s="17" t="s">
        <v>127</v>
      </c>
      <c r="BE244" s="149">
        <f>IF(N244="základní",J244,0)</f>
        <v>0</v>
      </c>
      <c r="BF244" s="149">
        <f>IF(N244="snížená",J244,0)</f>
        <v>0</v>
      </c>
      <c r="BG244" s="149">
        <f>IF(N244="zákl. přenesená",J244,0)</f>
        <v>0</v>
      </c>
      <c r="BH244" s="149">
        <f>IF(N244="sníž. přenesená",J244,0)</f>
        <v>0</v>
      </c>
      <c r="BI244" s="149">
        <f>IF(N244="nulová",J244,0)</f>
        <v>0</v>
      </c>
      <c r="BJ244" s="17" t="s">
        <v>81</v>
      </c>
      <c r="BK244" s="149">
        <f>ROUND(I244*H244,2)</f>
        <v>0</v>
      </c>
      <c r="BL244" s="17" t="s">
        <v>134</v>
      </c>
      <c r="BM244" s="148" t="s">
        <v>462</v>
      </c>
    </row>
    <row r="245" spans="2:65" s="1" customFormat="1" ht="11.25">
      <c r="B245" s="32"/>
      <c r="D245" s="150" t="s">
        <v>136</v>
      </c>
      <c r="F245" s="151" t="s">
        <v>463</v>
      </c>
      <c r="I245" s="152"/>
      <c r="L245" s="32"/>
      <c r="M245" s="153"/>
      <c r="T245" s="56"/>
      <c r="AT245" s="17" t="s">
        <v>136</v>
      </c>
      <c r="AU245" s="17" t="s">
        <v>89</v>
      </c>
    </row>
    <row r="246" spans="2:65" s="13" customFormat="1" ht="11.25">
      <c r="B246" s="160"/>
      <c r="D246" s="150" t="s">
        <v>150</v>
      </c>
      <c r="E246" s="161" t="s">
        <v>1</v>
      </c>
      <c r="F246" s="162" t="s">
        <v>223</v>
      </c>
      <c r="H246" s="163">
        <v>64</v>
      </c>
      <c r="I246" s="164"/>
      <c r="L246" s="160"/>
      <c r="M246" s="165"/>
      <c r="T246" s="166"/>
      <c r="AT246" s="161" t="s">
        <v>150</v>
      </c>
      <c r="AU246" s="161" t="s">
        <v>89</v>
      </c>
      <c r="AV246" s="13" t="s">
        <v>89</v>
      </c>
      <c r="AW246" s="13" t="s">
        <v>30</v>
      </c>
      <c r="AX246" s="13" t="s">
        <v>81</v>
      </c>
      <c r="AY246" s="161" t="s">
        <v>127</v>
      </c>
    </row>
    <row r="247" spans="2:65" s="1" customFormat="1" ht="21.75" customHeight="1">
      <c r="B247" s="136"/>
      <c r="C247" s="137" t="s">
        <v>464</v>
      </c>
      <c r="D247" s="137" t="s">
        <v>129</v>
      </c>
      <c r="E247" s="138" t="s">
        <v>465</v>
      </c>
      <c r="F247" s="139" t="s">
        <v>466</v>
      </c>
      <c r="G247" s="140" t="s">
        <v>194</v>
      </c>
      <c r="H247" s="141">
        <v>1.232</v>
      </c>
      <c r="I247" s="142"/>
      <c r="J247" s="143">
        <f>ROUND(I247*H247,2)</f>
        <v>0</v>
      </c>
      <c r="K247" s="139" t="s">
        <v>133</v>
      </c>
      <c r="L247" s="32"/>
      <c r="M247" s="144" t="s">
        <v>1</v>
      </c>
      <c r="N247" s="145" t="s">
        <v>38</v>
      </c>
      <c r="P247" s="146">
        <f>O247*H247</f>
        <v>0</v>
      </c>
      <c r="Q247" s="146">
        <v>1.0606199999999999</v>
      </c>
      <c r="R247" s="146">
        <f>Q247*H247</f>
        <v>1.3066838399999998</v>
      </c>
      <c r="S247" s="146">
        <v>0</v>
      </c>
      <c r="T247" s="147">
        <f>S247*H247</f>
        <v>0</v>
      </c>
      <c r="AR247" s="148" t="s">
        <v>134</v>
      </c>
      <c r="AT247" s="148" t="s">
        <v>129</v>
      </c>
      <c r="AU247" s="148" t="s">
        <v>89</v>
      </c>
      <c r="AY247" s="17" t="s">
        <v>127</v>
      </c>
      <c r="BE247" s="149">
        <f>IF(N247="základní",J247,0)</f>
        <v>0</v>
      </c>
      <c r="BF247" s="149">
        <f>IF(N247="snížená",J247,0)</f>
        <v>0</v>
      </c>
      <c r="BG247" s="149">
        <f>IF(N247="zákl. přenesená",J247,0)</f>
        <v>0</v>
      </c>
      <c r="BH247" s="149">
        <f>IF(N247="sníž. přenesená",J247,0)</f>
        <v>0</v>
      </c>
      <c r="BI247" s="149">
        <f>IF(N247="nulová",J247,0)</f>
        <v>0</v>
      </c>
      <c r="BJ247" s="17" t="s">
        <v>81</v>
      </c>
      <c r="BK247" s="149">
        <f>ROUND(I247*H247,2)</f>
        <v>0</v>
      </c>
      <c r="BL247" s="17" t="s">
        <v>134</v>
      </c>
      <c r="BM247" s="148" t="s">
        <v>467</v>
      </c>
    </row>
    <row r="248" spans="2:65" s="1" customFormat="1" ht="11.25">
      <c r="B248" s="32"/>
      <c r="D248" s="150" t="s">
        <v>136</v>
      </c>
      <c r="F248" s="151" t="s">
        <v>468</v>
      </c>
      <c r="I248" s="152"/>
      <c r="L248" s="32"/>
      <c r="M248" s="153"/>
      <c r="T248" s="56"/>
      <c r="AT248" s="17" t="s">
        <v>136</v>
      </c>
      <c r="AU248" s="17" t="s">
        <v>89</v>
      </c>
    </row>
    <row r="249" spans="2:65" s="13" customFormat="1" ht="11.25">
      <c r="B249" s="160"/>
      <c r="D249" s="150" t="s">
        <v>150</v>
      </c>
      <c r="E249" s="161" t="s">
        <v>1</v>
      </c>
      <c r="F249" s="162" t="s">
        <v>469</v>
      </c>
      <c r="H249" s="163">
        <v>1.232</v>
      </c>
      <c r="I249" s="164"/>
      <c r="L249" s="160"/>
      <c r="M249" s="165"/>
      <c r="T249" s="166"/>
      <c r="AT249" s="161" t="s">
        <v>150</v>
      </c>
      <c r="AU249" s="161" t="s">
        <v>89</v>
      </c>
      <c r="AV249" s="13" t="s">
        <v>89</v>
      </c>
      <c r="AW249" s="13" t="s">
        <v>30</v>
      </c>
      <c r="AX249" s="13" t="s">
        <v>81</v>
      </c>
      <c r="AY249" s="161" t="s">
        <v>127</v>
      </c>
    </row>
    <row r="250" spans="2:65" s="1" customFormat="1" ht="33" customHeight="1">
      <c r="B250" s="136"/>
      <c r="C250" s="137" t="s">
        <v>470</v>
      </c>
      <c r="D250" s="137" t="s">
        <v>129</v>
      </c>
      <c r="E250" s="138" t="s">
        <v>471</v>
      </c>
      <c r="F250" s="139" t="s">
        <v>472</v>
      </c>
      <c r="G250" s="140" t="s">
        <v>132</v>
      </c>
      <c r="H250" s="141">
        <v>0.25</v>
      </c>
      <c r="I250" s="142"/>
      <c r="J250" s="143">
        <f>ROUND(I250*H250,2)</f>
        <v>0</v>
      </c>
      <c r="K250" s="139" t="s">
        <v>133</v>
      </c>
      <c r="L250" s="32"/>
      <c r="M250" s="144" t="s">
        <v>1</v>
      </c>
      <c r="N250" s="145" t="s">
        <v>38</v>
      </c>
      <c r="P250" s="146">
        <f>O250*H250</f>
        <v>0</v>
      </c>
      <c r="Q250" s="146">
        <v>0.37678</v>
      </c>
      <c r="R250" s="146">
        <f>Q250*H250</f>
        <v>9.4195000000000001E-2</v>
      </c>
      <c r="S250" s="146">
        <v>0</v>
      </c>
      <c r="T250" s="147">
        <f>S250*H250</f>
        <v>0</v>
      </c>
      <c r="AR250" s="148" t="s">
        <v>134</v>
      </c>
      <c r="AT250" s="148" t="s">
        <v>129</v>
      </c>
      <c r="AU250" s="148" t="s">
        <v>89</v>
      </c>
      <c r="AY250" s="17" t="s">
        <v>127</v>
      </c>
      <c r="BE250" s="149">
        <f>IF(N250="základní",J250,0)</f>
        <v>0</v>
      </c>
      <c r="BF250" s="149">
        <f>IF(N250="snížená",J250,0)</f>
        <v>0</v>
      </c>
      <c r="BG250" s="149">
        <f>IF(N250="zákl. přenesená",J250,0)</f>
        <v>0</v>
      </c>
      <c r="BH250" s="149">
        <f>IF(N250="sníž. přenesená",J250,0)</f>
        <v>0</v>
      </c>
      <c r="BI250" s="149">
        <f>IF(N250="nulová",J250,0)</f>
        <v>0</v>
      </c>
      <c r="BJ250" s="17" t="s">
        <v>81</v>
      </c>
      <c r="BK250" s="149">
        <f>ROUND(I250*H250,2)</f>
        <v>0</v>
      </c>
      <c r="BL250" s="17" t="s">
        <v>134</v>
      </c>
      <c r="BM250" s="148" t="s">
        <v>473</v>
      </c>
    </row>
    <row r="251" spans="2:65" s="1" customFormat="1" ht="29.25">
      <c r="B251" s="32"/>
      <c r="D251" s="150" t="s">
        <v>136</v>
      </c>
      <c r="F251" s="151" t="s">
        <v>474</v>
      </c>
      <c r="I251" s="152"/>
      <c r="L251" s="32"/>
      <c r="M251" s="153"/>
      <c r="T251" s="56"/>
      <c r="AT251" s="17" t="s">
        <v>136</v>
      </c>
      <c r="AU251" s="17" t="s">
        <v>89</v>
      </c>
    </row>
    <row r="252" spans="2:65" s="13" customFormat="1" ht="11.25">
      <c r="B252" s="160"/>
      <c r="D252" s="150" t="s">
        <v>150</v>
      </c>
      <c r="E252" s="161" t="s">
        <v>1</v>
      </c>
      <c r="F252" s="162" t="s">
        <v>264</v>
      </c>
      <c r="H252" s="163">
        <v>0.25</v>
      </c>
      <c r="I252" s="164"/>
      <c r="L252" s="160"/>
      <c r="M252" s="165"/>
      <c r="T252" s="166"/>
      <c r="AT252" s="161" t="s">
        <v>150</v>
      </c>
      <c r="AU252" s="161" t="s">
        <v>89</v>
      </c>
      <c r="AV252" s="13" t="s">
        <v>89</v>
      </c>
      <c r="AW252" s="13" t="s">
        <v>30</v>
      </c>
      <c r="AX252" s="13" t="s">
        <v>73</v>
      </c>
      <c r="AY252" s="161" t="s">
        <v>127</v>
      </c>
    </row>
    <row r="253" spans="2:65" s="14" customFormat="1" ht="11.25">
      <c r="B253" s="167"/>
      <c r="D253" s="150" t="s">
        <v>150</v>
      </c>
      <c r="E253" s="168" t="s">
        <v>263</v>
      </c>
      <c r="F253" s="169" t="s">
        <v>165</v>
      </c>
      <c r="H253" s="170">
        <v>0.25</v>
      </c>
      <c r="I253" s="171"/>
      <c r="L253" s="167"/>
      <c r="M253" s="172"/>
      <c r="T253" s="173"/>
      <c r="AT253" s="168" t="s">
        <v>150</v>
      </c>
      <c r="AU253" s="168" t="s">
        <v>89</v>
      </c>
      <c r="AV253" s="14" t="s">
        <v>134</v>
      </c>
      <c r="AW253" s="14" t="s">
        <v>30</v>
      </c>
      <c r="AX253" s="14" t="s">
        <v>81</v>
      </c>
      <c r="AY253" s="168" t="s">
        <v>127</v>
      </c>
    </row>
    <row r="254" spans="2:65" s="1" customFormat="1" ht="33" customHeight="1">
      <c r="B254" s="136"/>
      <c r="C254" s="137" t="s">
        <v>475</v>
      </c>
      <c r="D254" s="137" t="s">
        <v>129</v>
      </c>
      <c r="E254" s="138" t="s">
        <v>476</v>
      </c>
      <c r="F254" s="139" t="s">
        <v>477</v>
      </c>
      <c r="G254" s="140" t="s">
        <v>132</v>
      </c>
      <c r="H254" s="141">
        <v>45</v>
      </c>
      <c r="I254" s="142"/>
      <c r="J254" s="143">
        <f>ROUND(I254*H254,2)</f>
        <v>0</v>
      </c>
      <c r="K254" s="139" t="s">
        <v>133</v>
      </c>
      <c r="L254" s="32"/>
      <c r="M254" s="144" t="s">
        <v>1</v>
      </c>
      <c r="N254" s="145" t="s">
        <v>38</v>
      </c>
      <c r="P254" s="146">
        <f>O254*H254</f>
        <v>0</v>
      </c>
      <c r="Q254" s="146">
        <v>0.73558000000000001</v>
      </c>
      <c r="R254" s="146">
        <f>Q254*H254</f>
        <v>33.101100000000002</v>
      </c>
      <c r="S254" s="146">
        <v>0</v>
      </c>
      <c r="T254" s="147">
        <f>S254*H254</f>
        <v>0</v>
      </c>
      <c r="AR254" s="148" t="s">
        <v>134</v>
      </c>
      <c r="AT254" s="148" t="s">
        <v>129</v>
      </c>
      <c r="AU254" s="148" t="s">
        <v>89</v>
      </c>
      <c r="AY254" s="17" t="s">
        <v>127</v>
      </c>
      <c r="BE254" s="149">
        <f>IF(N254="základní",J254,0)</f>
        <v>0</v>
      </c>
      <c r="BF254" s="149">
        <f>IF(N254="snížená",J254,0)</f>
        <v>0</v>
      </c>
      <c r="BG254" s="149">
        <f>IF(N254="zákl. přenesená",J254,0)</f>
        <v>0</v>
      </c>
      <c r="BH254" s="149">
        <f>IF(N254="sníž. přenesená",J254,0)</f>
        <v>0</v>
      </c>
      <c r="BI254" s="149">
        <f>IF(N254="nulová",J254,0)</f>
        <v>0</v>
      </c>
      <c r="BJ254" s="17" t="s">
        <v>81</v>
      </c>
      <c r="BK254" s="149">
        <f>ROUND(I254*H254,2)</f>
        <v>0</v>
      </c>
      <c r="BL254" s="17" t="s">
        <v>134</v>
      </c>
      <c r="BM254" s="148" t="s">
        <v>478</v>
      </c>
    </row>
    <row r="255" spans="2:65" s="1" customFormat="1" ht="29.25">
      <c r="B255" s="32"/>
      <c r="D255" s="150" t="s">
        <v>136</v>
      </c>
      <c r="F255" s="151" t="s">
        <v>479</v>
      </c>
      <c r="I255" s="152"/>
      <c r="L255" s="32"/>
      <c r="M255" s="153"/>
      <c r="T255" s="56"/>
      <c r="AT255" s="17" t="s">
        <v>136</v>
      </c>
      <c r="AU255" s="17" t="s">
        <v>89</v>
      </c>
    </row>
    <row r="256" spans="2:65" s="13" customFormat="1" ht="11.25">
      <c r="B256" s="160"/>
      <c r="D256" s="150" t="s">
        <v>150</v>
      </c>
      <c r="E256" s="161" t="s">
        <v>1</v>
      </c>
      <c r="F256" s="162" t="s">
        <v>480</v>
      </c>
      <c r="H256" s="163">
        <v>45</v>
      </c>
      <c r="I256" s="164"/>
      <c r="L256" s="160"/>
      <c r="M256" s="165"/>
      <c r="T256" s="166"/>
      <c r="AT256" s="161" t="s">
        <v>150</v>
      </c>
      <c r="AU256" s="161" t="s">
        <v>89</v>
      </c>
      <c r="AV256" s="13" t="s">
        <v>89</v>
      </c>
      <c r="AW256" s="13" t="s">
        <v>30</v>
      </c>
      <c r="AX256" s="13" t="s">
        <v>73</v>
      </c>
      <c r="AY256" s="161" t="s">
        <v>127</v>
      </c>
    </row>
    <row r="257" spans="2:65" s="14" customFormat="1" ht="11.25">
      <c r="B257" s="167"/>
      <c r="D257" s="150" t="s">
        <v>150</v>
      </c>
      <c r="E257" s="168" t="s">
        <v>265</v>
      </c>
      <c r="F257" s="169" t="s">
        <v>165</v>
      </c>
      <c r="H257" s="170">
        <v>45</v>
      </c>
      <c r="I257" s="171"/>
      <c r="L257" s="167"/>
      <c r="M257" s="172"/>
      <c r="T257" s="173"/>
      <c r="AT257" s="168" t="s">
        <v>150</v>
      </c>
      <c r="AU257" s="168" t="s">
        <v>89</v>
      </c>
      <c r="AV257" s="14" t="s">
        <v>134</v>
      </c>
      <c r="AW257" s="14" t="s">
        <v>30</v>
      </c>
      <c r="AX257" s="14" t="s">
        <v>81</v>
      </c>
      <c r="AY257" s="168" t="s">
        <v>127</v>
      </c>
    </row>
    <row r="258" spans="2:65" s="1" customFormat="1" ht="33" customHeight="1">
      <c r="B258" s="136"/>
      <c r="C258" s="137" t="s">
        <v>481</v>
      </c>
      <c r="D258" s="137" t="s">
        <v>129</v>
      </c>
      <c r="E258" s="138" t="s">
        <v>482</v>
      </c>
      <c r="F258" s="139" t="s">
        <v>483</v>
      </c>
      <c r="G258" s="140" t="s">
        <v>132</v>
      </c>
      <c r="H258" s="141">
        <v>3.5</v>
      </c>
      <c r="I258" s="142"/>
      <c r="J258" s="143">
        <f>ROUND(I258*H258,2)</f>
        <v>0</v>
      </c>
      <c r="K258" s="139" t="s">
        <v>133</v>
      </c>
      <c r="L258" s="32"/>
      <c r="M258" s="144" t="s">
        <v>1</v>
      </c>
      <c r="N258" s="145" t="s">
        <v>38</v>
      </c>
      <c r="P258" s="146">
        <f>O258*H258</f>
        <v>0</v>
      </c>
      <c r="Q258" s="146">
        <v>0.99007999999999996</v>
      </c>
      <c r="R258" s="146">
        <f>Q258*H258</f>
        <v>3.4652799999999999</v>
      </c>
      <c r="S258" s="146">
        <v>0</v>
      </c>
      <c r="T258" s="147">
        <f>S258*H258</f>
        <v>0</v>
      </c>
      <c r="AR258" s="148" t="s">
        <v>134</v>
      </c>
      <c r="AT258" s="148" t="s">
        <v>129</v>
      </c>
      <c r="AU258" s="148" t="s">
        <v>89</v>
      </c>
      <c r="AY258" s="17" t="s">
        <v>127</v>
      </c>
      <c r="BE258" s="149">
        <f>IF(N258="základní",J258,0)</f>
        <v>0</v>
      </c>
      <c r="BF258" s="149">
        <f>IF(N258="snížená",J258,0)</f>
        <v>0</v>
      </c>
      <c r="BG258" s="149">
        <f>IF(N258="zákl. přenesená",J258,0)</f>
        <v>0</v>
      </c>
      <c r="BH258" s="149">
        <f>IF(N258="sníž. přenesená",J258,0)</f>
        <v>0</v>
      </c>
      <c r="BI258" s="149">
        <f>IF(N258="nulová",J258,0)</f>
        <v>0</v>
      </c>
      <c r="BJ258" s="17" t="s">
        <v>81</v>
      </c>
      <c r="BK258" s="149">
        <f>ROUND(I258*H258,2)</f>
        <v>0</v>
      </c>
      <c r="BL258" s="17" t="s">
        <v>134</v>
      </c>
      <c r="BM258" s="148" t="s">
        <v>484</v>
      </c>
    </row>
    <row r="259" spans="2:65" s="1" customFormat="1" ht="29.25">
      <c r="B259" s="32"/>
      <c r="D259" s="150" t="s">
        <v>136</v>
      </c>
      <c r="F259" s="151" t="s">
        <v>485</v>
      </c>
      <c r="I259" s="152"/>
      <c r="L259" s="32"/>
      <c r="M259" s="153"/>
      <c r="T259" s="56"/>
      <c r="AT259" s="17" t="s">
        <v>136</v>
      </c>
      <c r="AU259" s="17" t="s">
        <v>89</v>
      </c>
    </row>
    <row r="260" spans="2:65" s="13" customFormat="1" ht="11.25">
      <c r="B260" s="160"/>
      <c r="D260" s="150" t="s">
        <v>150</v>
      </c>
      <c r="E260" s="161" t="s">
        <v>1</v>
      </c>
      <c r="F260" s="162" t="s">
        <v>486</v>
      </c>
      <c r="H260" s="163">
        <v>3.5</v>
      </c>
      <c r="I260" s="164"/>
      <c r="L260" s="160"/>
      <c r="M260" s="165"/>
      <c r="T260" s="166"/>
      <c r="AT260" s="161" t="s">
        <v>150</v>
      </c>
      <c r="AU260" s="161" t="s">
        <v>89</v>
      </c>
      <c r="AV260" s="13" t="s">
        <v>89</v>
      </c>
      <c r="AW260" s="13" t="s">
        <v>30</v>
      </c>
      <c r="AX260" s="13" t="s">
        <v>73</v>
      </c>
      <c r="AY260" s="161" t="s">
        <v>127</v>
      </c>
    </row>
    <row r="261" spans="2:65" s="14" customFormat="1" ht="11.25">
      <c r="B261" s="167"/>
      <c r="D261" s="150" t="s">
        <v>150</v>
      </c>
      <c r="E261" s="168" t="s">
        <v>266</v>
      </c>
      <c r="F261" s="169" t="s">
        <v>165</v>
      </c>
      <c r="H261" s="170">
        <v>3.5</v>
      </c>
      <c r="I261" s="171"/>
      <c r="L261" s="167"/>
      <c r="M261" s="172"/>
      <c r="T261" s="173"/>
      <c r="AT261" s="168" t="s">
        <v>150</v>
      </c>
      <c r="AU261" s="168" t="s">
        <v>89</v>
      </c>
      <c r="AV261" s="14" t="s">
        <v>134</v>
      </c>
      <c r="AW261" s="14" t="s">
        <v>30</v>
      </c>
      <c r="AX261" s="14" t="s">
        <v>81</v>
      </c>
      <c r="AY261" s="168" t="s">
        <v>127</v>
      </c>
    </row>
    <row r="262" spans="2:65" s="1" customFormat="1" ht="24.2" customHeight="1">
      <c r="B262" s="136"/>
      <c r="C262" s="137" t="s">
        <v>487</v>
      </c>
      <c r="D262" s="137" t="s">
        <v>129</v>
      </c>
      <c r="E262" s="138" t="s">
        <v>488</v>
      </c>
      <c r="F262" s="139" t="s">
        <v>489</v>
      </c>
      <c r="G262" s="140" t="s">
        <v>194</v>
      </c>
      <c r="H262" s="141">
        <v>0.747</v>
      </c>
      <c r="I262" s="142"/>
      <c r="J262" s="143">
        <f>ROUND(I262*H262,2)</f>
        <v>0</v>
      </c>
      <c r="K262" s="139" t="s">
        <v>133</v>
      </c>
      <c r="L262" s="32"/>
      <c r="M262" s="144" t="s">
        <v>1</v>
      </c>
      <c r="N262" s="145" t="s">
        <v>38</v>
      </c>
      <c r="P262" s="146">
        <f>O262*H262</f>
        <v>0</v>
      </c>
      <c r="Q262" s="146">
        <v>1.0593999999999999</v>
      </c>
      <c r="R262" s="146">
        <f>Q262*H262</f>
        <v>0.79137179999999996</v>
      </c>
      <c r="S262" s="146">
        <v>0</v>
      </c>
      <c r="T262" s="147">
        <f>S262*H262</f>
        <v>0</v>
      </c>
      <c r="AR262" s="148" t="s">
        <v>134</v>
      </c>
      <c r="AT262" s="148" t="s">
        <v>129</v>
      </c>
      <c r="AU262" s="148" t="s">
        <v>89</v>
      </c>
      <c r="AY262" s="17" t="s">
        <v>127</v>
      </c>
      <c r="BE262" s="149">
        <f>IF(N262="základní",J262,0)</f>
        <v>0</v>
      </c>
      <c r="BF262" s="149">
        <f>IF(N262="snížená",J262,0)</f>
        <v>0</v>
      </c>
      <c r="BG262" s="149">
        <f>IF(N262="zákl. přenesená",J262,0)</f>
        <v>0</v>
      </c>
      <c r="BH262" s="149">
        <f>IF(N262="sníž. přenesená",J262,0)</f>
        <v>0</v>
      </c>
      <c r="BI262" s="149">
        <f>IF(N262="nulová",J262,0)</f>
        <v>0</v>
      </c>
      <c r="BJ262" s="17" t="s">
        <v>81</v>
      </c>
      <c r="BK262" s="149">
        <f>ROUND(I262*H262,2)</f>
        <v>0</v>
      </c>
      <c r="BL262" s="17" t="s">
        <v>134</v>
      </c>
      <c r="BM262" s="148" t="s">
        <v>490</v>
      </c>
    </row>
    <row r="263" spans="2:65" s="1" customFormat="1" ht="29.25">
      <c r="B263" s="32"/>
      <c r="D263" s="150" t="s">
        <v>136</v>
      </c>
      <c r="F263" s="151" t="s">
        <v>491</v>
      </c>
      <c r="I263" s="152"/>
      <c r="L263" s="32"/>
      <c r="M263" s="153"/>
      <c r="T263" s="56"/>
      <c r="AT263" s="17" t="s">
        <v>136</v>
      </c>
      <c r="AU263" s="17" t="s">
        <v>89</v>
      </c>
    </row>
    <row r="264" spans="2:65" s="13" customFormat="1" ht="11.25">
      <c r="B264" s="160"/>
      <c r="D264" s="150" t="s">
        <v>150</v>
      </c>
      <c r="E264" s="161" t="s">
        <v>1</v>
      </c>
      <c r="F264" s="162" t="s">
        <v>492</v>
      </c>
      <c r="H264" s="163">
        <v>2E-3</v>
      </c>
      <c r="I264" s="164"/>
      <c r="L264" s="160"/>
      <c r="M264" s="165"/>
      <c r="T264" s="166"/>
      <c r="AT264" s="161" t="s">
        <v>150</v>
      </c>
      <c r="AU264" s="161" t="s">
        <v>89</v>
      </c>
      <c r="AV264" s="13" t="s">
        <v>89</v>
      </c>
      <c r="AW264" s="13" t="s">
        <v>30</v>
      </c>
      <c r="AX264" s="13" t="s">
        <v>73</v>
      </c>
      <c r="AY264" s="161" t="s">
        <v>127</v>
      </c>
    </row>
    <row r="265" spans="2:65" s="13" customFormat="1" ht="11.25">
      <c r="B265" s="160"/>
      <c r="D265" s="150" t="s">
        <v>150</v>
      </c>
      <c r="E265" s="161" t="s">
        <v>1</v>
      </c>
      <c r="F265" s="162" t="s">
        <v>493</v>
      </c>
      <c r="H265" s="163">
        <v>0.67500000000000004</v>
      </c>
      <c r="I265" s="164"/>
      <c r="L265" s="160"/>
      <c r="M265" s="165"/>
      <c r="T265" s="166"/>
      <c r="AT265" s="161" t="s">
        <v>150</v>
      </c>
      <c r="AU265" s="161" t="s">
        <v>89</v>
      </c>
      <c r="AV265" s="13" t="s">
        <v>89</v>
      </c>
      <c r="AW265" s="13" t="s">
        <v>30</v>
      </c>
      <c r="AX265" s="13" t="s">
        <v>73</v>
      </c>
      <c r="AY265" s="161" t="s">
        <v>127</v>
      </c>
    </row>
    <row r="266" spans="2:65" s="13" customFormat="1" ht="11.25">
      <c r="B266" s="160"/>
      <c r="D266" s="150" t="s">
        <v>150</v>
      </c>
      <c r="E266" s="161" t="s">
        <v>1</v>
      </c>
      <c r="F266" s="162" t="s">
        <v>494</v>
      </c>
      <c r="H266" s="163">
        <v>7.0000000000000007E-2</v>
      </c>
      <c r="I266" s="164"/>
      <c r="L266" s="160"/>
      <c r="M266" s="165"/>
      <c r="T266" s="166"/>
      <c r="AT266" s="161" t="s">
        <v>150</v>
      </c>
      <c r="AU266" s="161" t="s">
        <v>89</v>
      </c>
      <c r="AV266" s="13" t="s">
        <v>89</v>
      </c>
      <c r="AW266" s="13" t="s">
        <v>30</v>
      </c>
      <c r="AX266" s="13" t="s">
        <v>73</v>
      </c>
      <c r="AY266" s="161" t="s">
        <v>127</v>
      </c>
    </row>
    <row r="267" spans="2:65" s="14" customFormat="1" ht="11.25">
      <c r="B267" s="167"/>
      <c r="D267" s="150" t="s">
        <v>150</v>
      </c>
      <c r="E267" s="168" t="s">
        <v>1</v>
      </c>
      <c r="F267" s="169" t="s">
        <v>165</v>
      </c>
      <c r="H267" s="170">
        <v>0.747</v>
      </c>
      <c r="I267" s="171"/>
      <c r="L267" s="167"/>
      <c r="M267" s="172"/>
      <c r="T267" s="173"/>
      <c r="AT267" s="168" t="s">
        <v>150</v>
      </c>
      <c r="AU267" s="168" t="s">
        <v>89</v>
      </c>
      <c r="AV267" s="14" t="s">
        <v>134</v>
      </c>
      <c r="AW267" s="14" t="s">
        <v>30</v>
      </c>
      <c r="AX267" s="14" t="s">
        <v>81</v>
      </c>
      <c r="AY267" s="168" t="s">
        <v>127</v>
      </c>
    </row>
    <row r="268" spans="2:65" s="11" customFormat="1" ht="22.9" customHeight="1">
      <c r="B268" s="124"/>
      <c r="D268" s="125" t="s">
        <v>72</v>
      </c>
      <c r="E268" s="134" t="s">
        <v>144</v>
      </c>
      <c r="F268" s="134" t="s">
        <v>495</v>
      </c>
      <c r="I268" s="127"/>
      <c r="J268" s="135">
        <f>BK268</f>
        <v>0</v>
      </c>
      <c r="L268" s="124"/>
      <c r="M268" s="129"/>
      <c r="P268" s="130">
        <f>SUM(P269:P309)</f>
        <v>0</v>
      </c>
      <c r="R268" s="130">
        <f>SUM(R269:R309)</f>
        <v>42.9589152</v>
      </c>
      <c r="T268" s="131">
        <f>SUM(T269:T309)</f>
        <v>0</v>
      </c>
      <c r="AR268" s="125" t="s">
        <v>81</v>
      </c>
      <c r="AT268" s="132" t="s">
        <v>72</v>
      </c>
      <c r="AU268" s="132" t="s">
        <v>81</v>
      </c>
      <c r="AY268" s="125" t="s">
        <v>127</v>
      </c>
      <c r="BK268" s="133">
        <f>SUM(BK269:BK309)</f>
        <v>0</v>
      </c>
    </row>
    <row r="269" spans="2:65" s="1" customFormat="1" ht="24.2" customHeight="1">
      <c r="B269" s="136"/>
      <c r="C269" s="137" t="s">
        <v>496</v>
      </c>
      <c r="D269" s="137" t="s">
        <v>129</v>
      </c>
      <c r="E269" s="138" t="s">
        <v>497</v>
      </c>
      <c r="F269" s="139" t="s">
        <v>498</v>
      </c>
      <c r="G269" s="140" t="s">
        <v>132</v>
      </c>
      <c r="H269" s="141">
        <v>6.89</v>
      </c>
      <c r="I269" s="142"/>
      <c r="J269" s="143">
        <f>ROUND(I269*H269,2)</f>
        <v>0</v>
      </c>
      <c r="K269" s="139" t="s">
        <v>133</v>
      </c>
      <c r="L269" s="32"/>
      <c r="M269" s="144" t="s">
        <v>1</v>
      </c>
      <c r="N269" s="145" t="s">
        <v>38</v>
      </c>
      <c r="P269" s="146">
        <f>O269*H269</f>
        <v>0</v>
      </c>
      <c r="Q269" s="146">
        <v>0.28867999999999999</v>
      </c>
      <c r="R269" s="146">
        <f>Q269*H269</f>
        <v>1.9890051999999998</v>
      </c>
      <c r="S269" s="146">
        <v>0</v>
      </c>
      <c r="T269" s="147">
        <f>S269*H269</f>
        <v>0</v>
      </c>
      <c r="AR269" s="148" t="s">
        <v>134</v>
      </c>
      <c r="AT269" s="148" t="s">
        <v>129</v>
      </c>
      <c r="AU269" s="148" t="s">
        <v>89</v>
      </c>
      <c r="AY269" s="17" t="s">
        <v>127</v>
      </c>
      <c r="BE269" s="149">
        <f>IF(N269="základní",J269,0)</f>
        <v>0</v>
      </c>
      <c r="BF269" s="149">
        <f>IF(N269="snížená",J269,0)</f>
        <v>0</v>
      </c>
      <c r="BG269" s="149">
        <f>IF(N269="zákl. přenesená",J269,0)</f>
        <v>0</v>
      </c>
      <c r="BH269" s="149">
        <f>IF(N269="sníž. přenesená",J269,0)</f>
        <v>0</v>
      </c>
      <c r="BI269" s="149">
        <f>IF(N269="nulová",J269,0)</f>
        <v>0</v>
      </c>
      <c r="BJ269" s="17" t="s">
        <v>81</v>
      </c>
      <c r="BK269" s="149">
        <f>ROUND(I269*H269,2)</f>
        <v>0</v>
      </c>
      <c r="BL269" s="17" t="s">
        <v>134</v>
      </c>
      <c r="BM269" s="148" t="s">
        <v>499</v>
      </c>
    </row>
    <row r="270" spans="2:65" s="1" customFormat="1" ht="29.25">
      <c r="B270" s="32"/>
      <c r="D270" s="150" t="s">
        <v>136</v>
      </c>
      <c r="F270" s="151" t="s">
        <v>500</v>
      </c>
      <c r="I270" s="152"/>
      <c r="L270" s="32"/>
      <c r="M270" s="153"/>
      <c r="T270" s="56"/>
      <c r="AT270" s="17" t="s">
        <v>136</v>
      </c>
      <c r="AU270" s="17" t="s">
        <v>89</v>
      </c>
    </row>
    <row r="271" spans="2:65" s="13" customFormat="1" ht="11.25">
      <c r="B271" s="160"/>
      <c r="D271" s="150" t="s">
        <v>150</v>
      </c>
      <c r="E271" s="161" t="s">
        <v>1</v>
      </c>
      <c r="F271" s="162" t="s">
        <v>501</v>
      </c>
      <c r="H271" s="163">
        <v>6.89</v>
      </c>
      <c r="I271" s="164"/>
      <c r="L271" s="160"/>
      <c r="M271" s="165"/>
      <c r="T271" s="166"/>
      <c r="AT271" s="161" t="s">
        <v>150</v>
      </c>
      <c r="AU271" s="161" t="s">
        <v>89</v>
      </c>
      <c r="AV271" s="13" t="s">
        <v>89</v>
      </c>
      <c r="AW271" s="13" t="s">
        <v>30</v>
      </c>
      <c r="AX271" s="13" t="s">
        <v>81</v>
      </c>
      <c r="AY271" s="161" t="s">
        <v>127</v>
      </c>
    </row>
    <row r="272" spans="2:65" s="1" customFormat="1" ht="24.2" customHeight="1">
      <c r="B272" s="136"/>
      <c r="C272" s="137" t="s">
        <v>262</v>
      </c>
      <c r="D272" s="137" t="s">
        <v>129</v>
      </c>
      <c r="E272" s="138" t="s">
        <v>502</v>
      </c>
      <c r="F272" s="139" t="s">
        <v>503</v>
      </c>
      <c r="G272" s="140" t="s">
        <v>132</v>
      </c>
      <c r="H272" s="141">
        <v>27</v>
      </c>
      <c r="I272" s="142"/>
      <c r="J272" s="143">
        <f>ROUND(I272*H272,2)</f>
        <v>0</v>
      </c>
      <c r="K272" s="139" t="s">
        <v>133</v>
      </c>
      <c r="L272" s="32"/>
      <c r="M272" s="144" t="s">
        <v>1</v>
      </c>
      <c r="N272" s="145" t="s">
        <v>38</v>
      </c>
      <c r="P272" s="146">
        <f>O272*H272</f>
        <v>0</v>
      </c>
      <c r="Q272" s="146">
        <v>0.32665</v>
      </c>
      <c r="R272" s="146">
        <f>Q272*H272</f>
        <v>8.8195499999999996</v>
      </c>
      <c r="S272" s="146">
        <v>0</v>
      </c>
      <c r="T272" s="147">
        <f>S272*H272</f>
        <v>0</v>
      </c>
      <c r="AR272" s="148" t="s">
        <v>134</v>
      </c>
      <c r="AT272" s="148" t="s">
        <v>129</v>
      </c>
      <c r="AU272" s="148" t="s">
        <v>89</v>
      </c>
      <c r="AY272" s="17" t="s">
        <v>127</v>
      </c>
      <c r="BE272" s="149">
        <f>IF(N272="základní",J272,0)</f>
        <v>0</v>
      </c>
      <c r="BF272" s="149">
        <f>IF(N272="snížená",J272,0)</f>
        <v>0</v>
      </c>
      <c r="BG272" s="149">
        <f>IF(N272="zákl. přenesená",J272,0)</f>
        <v>0</v>
      </c>
      <c r="BH272" s="149">
        <f>IF(N272="sníž. přenesená",J272,0)</f>
        <v>0</v>
      </c>
      <c r="BI272" s="149">
        <f>IF(N272="nulová",J272,0)</f>
        <v>0</v>
      </c>
      <c r="BJ272" s="17" t="s">
        <v>81</v>
      </c>
      <c r="BK272" s="149">
        <f>ROUND(I272*H272,2)</f>
        <v>0</v>
      </c>
      <c r="BL272" s="17" t="s">
        <v>134</v>
      </c>
      <c r="BM272" s="148" t="s">
        <v>504</v>
      </c>
    </row>
    <row r="273" spans="2:65" s="1" customFormat="1" ht="29.25">
      <c r="B273" s="32"/>
      <c r="D273" s="150" t="s">
        <v>136</v>
      </c>
      <c r="F273" s="151" t="s">
        <v>505</v>
      </c>
      <c r="I273" s="152"/>
      <c r="L273" s="32"/>
      <c r="M273" s="153"/>
      <c r="T273" s="56"/>
      <c r="AT273" s="17" t="s">
        <v>136</v>
      </c>
      <c r="AU273" s="17" t="s">
        <v>89</v>
      </c>
    </row>
    <row r="274" spans="2:65" s="13" customFormat="1" ht="11.25">
      <c r="B274" s="160"/>
      <c r="D274" s="150" t="s">
        <v>150</v>
      </c>
      <c r="E274" s="161" t="s">
        <v>1</v>
      </c>
      <c r="F274" s="162" t="s">
        <v>506</v>
      </c>
      <c r="H274" s="163">
        <v>27</v>
      </c>
      <c r="I274" s="164"/>
      <c r="L274" s="160"/>
      <c r="M274" s="165"/>
      <c r="T274" s="166"/>
      <c r="AT274" s="161" t="s">
        <v>150</v>
      </c>
      <c r="AU274" s="161" t="s">
        <v>89</v>
      </c>
      <c r="AV274" s="13" t="s">
        <v>89</v>
      </c>
      <c r="AW274" s="13" t="s">
        <v>30</v>
      </c>
      <c r="AX274" s="13" t="s">
        <v>81</v>
      </c>
      <c r="AY274" s="161" t="s">
        <v>127</v>
      </c>
    </row>
    <row r="275" spans="2:65" s="1" customFormat="1" ht="33" customHeight="1">
      <c r="B275" s="136"/>
      <c r="C275" s="137" t="s">
        <v>507</v>
      </c>
      <c r="D275" s="137" t="s">
        <v>129</v>
      </c>
      <c r="E275" s="138" t="s">
        <v>508</v>
      </c>
      <c r="F275" s="139" t="s">
        <v>509</v>
      </c>
      <c r="G275" s="140" t="s">
        <v>132</v>
      </c>
      <c r="H275" s="141">
        <v>54</v>
      </c>
      <c r="I275" s="142"/>
      <c r="J275" s="143">
        <f>ROUND(I275*H275,2)</f>
        <v>0</v>
      </c>
      <c r="K275" s="139" t="s">
        <v>133</v>
      </c>
      <c r="L275" s="32"/>
      <c r="M275" s="144" t="s">
        <v>1</v>
      </c>
      <c r="N275" s="145" t="s">
        <v>38</v>
      </c>
      <c r="P275" s="146">
        <f>O275*H275</f>
        <v>0</v>
      </c>
      <c r="Q275" s="146">
        <v>0.16116</v>
      </c>
      <c r="R275" s="146">
        <f>Q275*H275</f>
        <v>8.7026400000000006</v>
      </c>
      <c r="S275" s="146">
        <v>0</v>
      </c>
      <c r="T275" s="147">
        <f>S275*H275</f>
        <v>0</v>
      </c>
      <c r="AR275" s="148" t="s">
        <v>134</v>
      </c>
      <c r="AT275" s="148" t="s">
        <v>129</v>
      </c>
      <c r="AU275" s="148" t="s">
        <v>89</v>
      </c>
      <c r="AY275" s="17" t="s">
        <v>127</v>
      </c>
      <c r="BE275" s="149">
        <f>IF(N275="základní",J275,0)</f>
        <v>0</v>
      </c>
      <c r="BF275" s="149">
        <f>IF(N275="snížená",J275,0)</f>
        <v>0</v>
      </c>
      <c r="BG275" s="149">
        <f>IF(N275="zákl. přenesená",J275,0)</f>
        <v>0</v>
      </c>
      <c r="BH275" s="149">
        <f>IF(N275="sníž. přenesená",J275,0)</f>
        <v>0</v>
      </c>
      <c r="BI275" s="149">
        <f>IF(N275="nulová",J275,0)</f>
        <v>0</v>
      </c>
      <c r="BJ275" s="17" t="s">
        <v>81</v>
      </c>
      <c r="BK275" s="149">
        <f>ROUND(I275*H275,2)</f>
        <v>0</v>
      </c>
      <c r="BL275" s="17" t="s">
        <v>134</v>
      </c>
      <c r="BM275" s="148" t="s">
        <v>510</v>
      </c>
    </row>
    <row r="276" spans="2:65" s="1" customFormat="1" ht="29.25">
      <c r="B276" s="32"/>
      <c r="D276" s="150" t="s">
        <v>136</v>
      </c>
      <c r="F276" s="151" t="s">
        <v>511</v>
      </c>
      <c r="I276" s="152"/>
      <c r="L276" s="32"/>
      <c r="M276" s="153"/>
      <c r="T276" s="56"/>
      <c r="AT276" s="17" t="s">
        <v>136</v>
      </c>
      <c r="AU276" s="17" t="s">
        <v>89</v>
      </c>
    </row>
    <row r="277" spans="2:65" s="13" customFormat="1" ht="11.25">
      <c r="B277" s="160"/>
      <c r="D277" s="150" t="s">
        <v>150</v>
      </c>
      <c r="E277" s="161" t="s">
        <v>1</v>
      </c>
      <c r="F277" s="162" t="s">
        <v>512</v>
      </c>
      <c r="H277" s="163">
        <v>54</v>
      </c>
      <c r="I277" s="164"/>
      <c r="L277" s="160"/>
      <c r="M277" s="165"/>
      <c r="T277" s="166"/>
      <c r="AT277" s="161" t="s">
        <v>150</v>
      </c>
      <c r="AU277" s="161" t="s">
        <v>89</v>
      </c>
      <c r="AV277" s="13" t="s">
        <v>89</v>
      </c>
      <c r="AW277" s="13" t="s">
        <v>30</v>
      </c>
      <c r="AX277" s="13" t="s">
        <v>81</v>
      </c>
      <c r="AY277" s="161" t="s">
        <v>127</v>
      </c>
    </row>
    <row r="278" spans="2:65" s="1" customFormat="1" ht="33" customHeight="1">
      <c r="B278" s="136"/>
      <c r="C278" s="137" t="s">
        <v>513</v>
      </c>
      <c r="D278" s="137" t="s">
        <v>129</v>
      </c>
      <c r="E278" s="138" t="s">
        <v>514</v>
      </c>
      <c r="F278" s="139" t="s">
        <v>515</v>
      </c>
      <c r="G278" s="140" t="s">
        <v>132</v>
      </c>
      <c r="H278" s="141">
        <v>51</v>
      </c>
      <c r="I278" s="142"/>
      <c r="J278" s="143">
        <f>ROUND(I278*H278,2)</f>
        <v>0</v>
      </c>
      <c r="K278" s="139" t="s">
        <v>133</v>
      </c>
      <c r="L278" s="32"/>
      <c r="M278" s="144" t="s">
        <v>1</v>
      </c>
      <c r="N278" s="145" t="s">
        <v>38</v>
      </c>
      <c r="P278" s="146">
        <f>O278*H278</f>
        <v>0</v>
      </c>
      <c r="Q278" s="146">
        <v>0.1774</v>
      </c>
      <c r="R278" s="146">
        <f>Q278*H278</f>
        <v>9.0473999999999997</v>
      </c>
      <c r="S278" s="146">
        <v>0</v>
      </c>
      <c r="T278" s="147">
        <f>S278*H278</f>
        <v>0</v>
      </c>
      <c r="AR278" s="148" t="s">
        <v>134</v>
      </c>
      <c r="AT278" s="148" t="s">
        <v>129</v>
      </c>
      <c r="AU278" s="148" t="s">
        <v>89</v>
      </c>
      <c r="AY278" s="17" t="s">
        <v>127</v>
      </c>
      <c r="BE278" s="149">
        <f>IF(N278="základní",J278,0)</f>
        <v>0</v>
      </c>
      <c r="BF278" s="149">
        <f>IF(N278="snížená",J278,0)</f>
        <v>0</v>
      </c>
      <c r="BG278" s="149">
        <f>IF(N278="zákl. přenesená",J278,0)</f>
        <v>0</v>
      </c>
      <c r="BH278" s="149">
        <f>IF(N278="sníž. přenesená",J278,0)</f>
        <v>0</v>
      </c>
      <c r="BI278" s="149">
        <f>IF(N278="nulová",J278,0)</f>
        <v>0</v>
      </c>
      <c r="BJ278" s="17" t="s">
        <v>81</v>
      </c>
      <c r="BK278" s="149">
        <f>ROUND(I278*H278,2)</f>
        <v>0</v>
      </c>
      <c r="BL278" s="17" t="s">
        <v>134</v>
      </c>
      <c r="BM278" s="148" t="s">
        <v>516</v>
      </c>
    </row>
    <row r="279" spans="2:65" s="1" customFormat="1" ht="29.25">
      <c r="B279" s="32"/>
      <c r="D279" s="150" t="s">
        <v>136</v>
      </c>
      <c r="F279" s="151" t="s">
        <v>517</v>
      </c>
      <c r="I279" s="152"/>
      <c r="L279" s="32"/>
      <c r="M279" s="153"/>
      <c r="T279" s="56"/>
      <c r="AT279" s="17" t="s">
        <v>136</v>
      </c>
      <c r="AU279" s="17" t="s">
        <v>89</v>
      </c>
    </row>
    <row r="280" spans="2:65" s="13" customFormat="1" ht="11.25">
      <c r="B280" s="160"/>
      <c r="D280" s="150" t="s">
        <v>150</v>
      </c>
      <c r="E280" s="161" t="s">
        <v>1</v>
      </c>
      <c r="F280" s="162" t="s">
        <v>518</v>
      </c>
      <c r="H280" s="163">
        <v>51</v>
      </c>
      <c r="I280" s="164"/>
      <c r="L280" s="160"/>
      <c r="M280" s="165"/>
      <c r="T280" s="166"/>
      <c r="AT280" s="161" t="s">
        <v>150</v>
      </c>
      <c r="AU280" s="161" t="s">
        <v>89</v>
      </c>
      <c r="AV280" s="13" t="s">
        <v>89</v>
      </c>
      <c r="AW280" s="13" t="s">
        <v>30</v>
      </c>
      <c r="AX280" s="13" t="s">
        <v>81</v>
      </c>
      <c r="AY280" s="161" t="s">
        <v>127</v>
      </c>
    </row>
    <row r="281" spans="2:65" s="1" customFormat="1" ht="24.2" customHeight="1">
      <c r="B281" s="136"/>
      <c r="C281" s="137" t="s">
        <v>519</v>
      </c>
      <c r="D281" s="137" t="s">
        <v>129</v>
      </c>
      <c r="E281" s="138" t="s">
        <v>520</v>
      </c>
      <c r="F281" s="139" t="s">
        <v>521</v>
      </c>
      <c r="G281" s="140" t="s">
        <v>132</v>
      </c>
      <c r="H281" s="141">
        <v>5.7</v>
      </c>
      <c r="I281" s="142"/>
      <c r="J281" s="143">
        <f>ROUND(I281*H281,2)</f>
        <v>0</v>
      </c>
      <c r="K281" s="139" t="s">
        <v>133</v>
      </c>
      <c r="L281" s="32"/>
      <c r="M281" s="144" t="s">
        <v>1</v>
      </c>
      <c r="N281" s="145" t="s">
        <v>38</v>
      </c>
      <c r="P281" s="146">
        <f>O281*H281</f>
        <v>0</v>
      </c>
      <c r="Q281" s="146">
        <v>5.2499999999999998E-2</v>
      </c>
      <c r="R281" s="146">
        <f>Q281*H281</f>
        <v>0.29925000000000002</v>
      </c>
      <c r="S281" s="146">
        <v>0</v>
      </c>
      <c r="T281" s="147">
        <f>S281*H281</f>
        <v>0</v>
      </c>
      <c r="AR281" s="148" t="s">
        <v>134</v>
      </c>
      <c r="AT281" s="148" t="s">
        <v>129</v>
      </c>
      <c r="AU281" s="148" t="s">
        <v>89</v>
      </c>
      <c r="AY281" s="17" t="s">
        <v>127</v>
      </c>
      <c r="BE281" s="149">
        <f>IF(N281="základní",J281,0)</f>
        <v>0</v>
      </c>
      <c r="BF281" s="149">
        <f>IF(N281="snížená",J281,0)</f>
        <v>0</v>
      </c>
      <c r="BG281" s="149">
        <f>IF(N281="zákl. přenesená",J281,0)</f>
        <v>0</v>
      </c>
      <c r="BH281" s="149">
        <f>IF(N281="sníž. přenesená",J281,0)</f>
        <v>0</v>
      </c>
      <c r="BI281" s="149">
        <f>IF(N281="nulová",J281,0)</f>
        <v>0</v>
      </c>
      <c r="BJ281" s="17" t="s">
        <v>81</v>
      </c>
      <c r="BK281" s="149">
        <f>ROUND(I281*H281,2)</f>
        <v>0</v>
      </c>
      <c r="BL281" s="17" t="s">
        <v>134</v>
      </c>
      <c r="BM281" s="148" t="s">
        <v>522</v>
      </c>
    </row>
    <row r="282" spans="2:65" s="1" customFormat="1" ht="19.5">
      <c r="B282" s="32"/>
      <c r="D282" s="150" t="s">
        <v>136</v>
      </c>
      <c r="F282" s="151" t="s">
        <v>523</v>
      </c>
      <c r="I282" s="152"/>
      <c r="L282" s="32"/>
      <c r="M282" s="153"/>
      <c r="T282" s="56"/>
      <c r="AT282" s="17" t="s">
        <v>136</v>
      </c>
      <c r="AU282" s="17" t="s">
        <v>89</v>
      </c>
    </row>
    <row r="283" spans="2:65" s="13" customFormat="1" ht="11.25">
      <c r="B283" s="160"/>
      <c r="D283" s="150" t="s">
        <v>150</v>
      </c>
      <c r="E283" s="161" t="s">
        <v>1</v>
      </c>
      <c r="F283" s="162" t="s">
        <v>524</v>
      </c>
      <c r="H283" s="163">
        <v>5.7</v>
      </c>
      <c r="I283" s="164"/>
      <c r="L283" s="160"/>
      <c r="M283" s="165"/>
      <c r="T283" s="166"/>
      <c r="AT283" s="161" t="s">
        <v>150</v>
      </c>
      <c r="AU283" s="161" t="s">
        <v>89</v>
      </c>
      <c r="AV283" s="13" t="s">
        <v>89</v>
      </c>
      <c r="AW283" s="13" t="s">
        <v>30</v>
      </c>
      <c r="AX283" s="13" t="s">
        <v>81</v>
      </c>
      <c r="AY283" s="161" t="s">
        <v>127</v>
      </c>
    </row>
    <row r="284" spans="2:65" s="1" customFormat="1" ht="24.2" customHeight="1">
      <c r="B284" s="136"/>
      <c r="C284" s="137" t="s">
        <v>525</v>
      </c>
      <c r="D284" s="137" t="s">
        <v>129</v>
      </c>
      <c r="E284" s="138" t="s">
        <v>526</v>
      </c>
      <c r="F284" s="139" t="s">
        <v>527</v>
      </c>
      <c r="G284" s="140" t="s">
        <v>132</v>
      </c>
      <c r="H284" s="141">
        <v>145</v>
      </c>
      <c r="I284" s="142"/>
      <c r="J284" s="143">
        <f>ROUND(I284*H284,2)</f>
        <v>0</v>
      </c>
      <c r="K284" s="139" t="s">
        <v>133</v>
      </c>
      <c r="L284" s="32"/>
      <c r="M284" s="144" t="s">
        <v>1</v>
      </c>
      <c r="N284" s="145" t="s">
        <v>38</v>
      </c>
      <c r="P284" s="146">
        <f>O284*H284</f>
        <v>0</v>
      </c>
      <c r="Q284" s="146">
        <v>6.1719999999999997E-2</v>
      </c>
      <c r="R284" s="146">
        <f>Q284*H284</f>
        <v>8.9493999999999989</v>
      </c>
      <c r="S284" s="146">
        <v>0</v>
      </c>
      <c r="T284" s="147">
        <f>S284*H284</f>
        <v>0</v>
      </c>
      <c r="AR284" s="148" t="s">
        <v>134</v>
      </c>
      <c r="AT284" s="148" t="s">
        <v>129</v>
      </c>
      <c r="AU284" s="148" t="s">
        <v>89</v>
      </c>
      <c r="AY284" s="17" t="s">
        <v>127</v>
      </c>
      <c r="BE284" s="149">
        <f>IF(N284="základní",J284,0)</f>
        <v>0</v>
      </c>
      <c r="BF284" s="149">
        <f>IF(N284="snížená",J284,0)</f>
        <v>0</v>
      </c>
      <c r="BG284" s="149">
        <f>IF(N284="zákl. přenesená",J284,0)</f>
        <v>0</v>
      </c>
      <c r="BH284" s="149">
        <f>IF(N284="sníž. přenesená",J284,0)</f>
        <v>0</v>
      </c>
      <c r="BI284" s="149">
        <f>IF(N284="nulová",J284,0)</f>
        <v>0</v>
      </c>
      <c r="BJ284" s="17" t="s">
        <v>81</v>
      </c>
      <c r="BK284" s="149">
        <f>ROUND(I284*H284,2)</f>
        <v>0</v>
      </c>
      <c r="BL284" s="17" t="s">
        <v>134</v>
      </c>
      <c r="BM284" s="148" t="s">
        <v>528</v>
      </c>
    </row>
    <row r="285" spans="2:65" s="1" customFormat="1" ht="19.5">
      <c r="B285" s="32"/>
      <c r="D285" s="150" t="s">
        <v>136</v>
      </c>
      <c r="F285" s="151" t="s">
        <v>529</v>
      </c>
      <c r="I285" s="152"/>
      <c r="L285" s="32"/>
      <c r="M285" s="153"/>
      <c r="T285" s="56"/>
      <c r="AT285" s="17" t="s">
        <v>136</v>
      </c>
      <c r="AU285" s="17" t="s">
        <v>89</v>
      </c>
    </row>
    <row r="286" spans="2:65" s="13" customFormat="1" ht="11.25">
      <c r="B286" s="160"/>
      <c r="D286" s="150" t="s">
        <v>150</v>
      </c>
      <c r="E286" s="161" t="s">
        <v>1</v>
      </c>
      <c r="F286" s="162" t="s">
        <v>530</v>
      </c>
      <c r="H286" s="163">
        <v>145</v>
      </c>
      <c r="I286" s="164"/>
      <c r="L286" s="160"/>
      <c r="M286" s="165"/>
      <c r="T286" s="166"/>
      <c r="AT286" s="161" t="s">
        <v>150</v>
      </c>
      <c r="AU286" s="161" t="s">
        <v>89</v>
      </c>
      <c r="AV286" s="13" t="s">
        <v>89</v>
      </c>
      <c r="AW286" s="13" t="s">
        <v>30</v>
      </c>
      <c r="AX286" s="13" t="s">
        <v>81</v>
      </c>
      <c r="AY286" s="161" t="s">
        <v>127</v>
      </c>
    </row>
    <row r="287" spans="2:65" s="1" customFormat="1" ht="24.2" customHeight="1">
      <c r="B287" s="136"/>
      <c r="C287" s="137" t="s">
        <v>531</v>
      </c>
      <c r="D287" s="137" t="s">
        <v>129</v>
      </c>
      <c r="E287" s="138" t="s">
        <v>532</v>
      </c>
      <c r="F287" s="139" t="s">
        <v>533</v>
      </c>
      <c r="G287" s="140" t="s">
        <v>132</v>
      </c>
      <c r="H287" s="141">
        <v>34</v>
      </c>
      <c r="I287" s="142"/>
      <c r="J287" s="143">
        <f>ROUND(I287*H287,2)</f>
        <v>0</v>
      </c>
      <c r="K287" s="139" t="s">
        <v>133</v>
      </c>
      <c r="L287" s="32"/>
      <c r="M287" s="144" t="s">
        <v>1</v>
      </c>
      <c r="N287" s="145" t="s">
        <v>38</v>
      </c>
      <c r="P287" s="146">
        <f>O287*H287</f>
        <v>0</v>
      </c>
      <c r="Q287" s="146">
        <v>6.9980000000000001E-2</v>
      </c>
      <c r="R287" s="146">
        <f>Q287*H287</f>
        <v>2.3793199999999999</v>
      </c>
      <c r="S287" s="146">
        <v>0</v>
      </c>
      <c r="T287" s="147">
        <f>S287*H287</f>
        <v>0</v>
      </c>
      <c r="AR287" s="148" t="s">
        <v>134</v>
      </c>
      <c r="AT287" s="148" t="s">
        <v>129</v>
      </c>
      <c r="AU287" s="148" t="s">
        <v>89</v>
      </c>
      <c r="AY287" s="17" t="s">
        <v>127</v>
      </c>
      <c r="BE287" s="149">
        <f>IF(N287="základní",J287,0)</f>
        <v>0</v>
      </c>
      <c r="BF287" s="149">
        <f>IF(N287="snížená",J287,0)</f>
        <v>0</v>
      </c>
      <c r="BG287" s="149">
        <f>IF(N287="zákl. přenesená",J287,0)</f>
        <v>0</v>
      </c>
      <c r="BH287" s="149">
        <f>IF(N287="sníž. přenesená",J287,0)</f>
        <v>0</v>
      </c>
      <c r="BI287" s="149">
        <f>IF(N287="nulová",J287,0)</f>
        <v>0</v>
      </c>
      <c r="BJ287" s="17" t="s">
        <v>81</v>
      </c>
      <c r="BK287" s="149">
        <f>ROUND(I287*H287,2)</f>
        <v>0</v>
      </c>
      <c r="BL287" s="17" t="s">
        <v>134</v>
      </c>
      <c r="BM287" s="148" t="s">
        <v>534</v>
      </c>
    </row>
    <row r="288" spans="2:65" s="1" customFormat="1" ht="19.5">
      <c r="B288" s="32"/>
      <c r="D288" s="150" t="s">
        <v>136</v>
      </c>
      <c r="F288" s="151" t="s">
        <v>535</v>
      </c>
      <c r="I288" s="152"/>
      <c r="L288" s="32"/>
      <c r="M288" s="153"/>
      <c r="T288" s="56"/>
      <c r="AT288" s="17" t="s">
        <v>136</v>
      </c>
      <c r="AU288" s="17" t="s">
        <v>89</v>
      </c>
    </row>
    <row r="289" spans="2:65" s="13" customFormat="1" ht="11.25">
      <c r="B289" s="160"/>
      <c r="D289" s="150" t="s">
        <v>150</v>
      </c>
      <c r="E289" s="161" t="s">
        <v>1</v>
      </c>
      <c r="F289" s="162" t="s">
        <v>507</v>
      </c>
      <c r="H289" s="163">
        <v>34</v>
      </c>
      <c r="I289" s="164"/>
      <c r="L289" s="160"/>
      <c r="M289" s="165"/>
      <c r="T289" s="166"/>
      <c r="AT289" s="161" t="s">
        <v>150</v>
      </c>
      <c r="AU289" s="161" t="s">
        <v>89</v>
      </c>
      <c r="AV289" s="13" t="s">
        <v>89</v>
      </c>
      <c r="AW289" s="13" t="s">
        <v>30</v>
      </c>
      <c r="AX289" s="13" t="s">
        <v>81</v>
      </c>
      <c r="AY289" s="161" t="s">
        <v>127</v>
      </c>
    </row>
    <row r="290" spans="2:65" s="1" customFormat="1" ht="24.2" customHeight="1">
      <c r="B290" s="136"/>
      <c r="C290" s="137" t="s">
        <v>536</v>
      </c>
      <c r="D290" s="137" t="s">
        <v>129</v>
      </c>
      <c r="E290" s="138" t="s">
        <v>537</v>
      </c>
      <c r="F290" s="139" t="s">
        <v>538</v>
      </c>
      <c r="G290" s="140" t="s">
        <v>132</v>
      </c>
      <c r="H290" s="141">
        <v>35</v>
      </c>
      <c r="I290" s="142"/>
      <c r="J290" s="143">
        <f>ROUND(I290*H290,2)</f>
        <v>0</v>
      </c>
      <c r="K290" s="139" t="s">
        <v>133</v>
      </c>
      <c r="L290" s="32"/>
      <c r="M290" s="144" t="s">
        <v>1</v>
      </c>
      <c r="N290" s="145" t="s">
        <v>38</v>
      </c>
      <c r="P290" s="146">
        <f>O290*H290</f>
        <v>0</v>
      </c>
      <c r="Q290" s="146">
        <v>7.9210000000000003E-2</v>
      </c>
      <c r="R290" s="146">
        <f>Q290*H290</f>
        <v>2.7723500000000003</v>
      </c>
      <c r="S290" s="146">
        <v>0</v>
      </c>
      <c r="T290" s="147">
        <f>S290*H290</f>
        <v>0</v>
      </c>
      <c r="AR290" s="148" t="s">
        <v>134</v>
      </c>
      <c r="AT290" s="148" t="s">
        <v>129</v>
      </c>
      <c r="AU290" s="148" t="s">
        <v>89</v>
      </c>
      <c r="AY290" s="17" t="s">
        <v>127</v>
      </c>
      <c r="BE290" s="149">
        <f>IF(N290="základní",J290,0)</f>
        <v>0</v>
      </c>
      <c r="BF290" s="149">
        <f>IF(N290="snížená",J290,0)</f>
        <v>0</v>
      </c>
      <c r="BG290" s="149">
        <f>IF(N290="zákl. přenesená",J290,0)</f>
        <v>0</v>
      </c>
      <c r="BH290" s="149">
        <f>IF(N290="sníž. přenesená",J290,0)</f>
        <v>0</v>
      </c>
      <c r="BI290" s="149">
        <f>IF(N290="nulová",J290,0)</f>
        <v>0</v>
      </c>
      <c r="BJ290" s="17" t="s">
        <v>81</v>
      </c>
      <c r="BK290" s="149">
        <f>ROUND(I290*H290,2)</f>
        <v>0</v>
      </c>
      <c r="BL290" s="17" t="s">
        <v>134</v>
      </c>
      <c r="BM290" s="148" t="s">
        <v>539</v>
      </c>
    </row>
    <row r="291" spans="2:65" s="1" customFormat="1" ht="19.5">
      <c r="B291" s="32"/>
      <c r="D291" s="150" t="s">
        <v>136</v>
      </c>
      <c r="F291" s="151" t="s">
        <v>540</v>
      </c>
      <c r="I291" s="152"/>
      <c r="L291" s="32"/>
      <c r="M291" s="153"/>
      <c r="T291" s="56"/>
      <c r="AT291" s="17" t="s">
        <v>136</v>
      </c>
      <c r="AU291" s="17" t="s">
        <v>89</v>
      </c>
    </row>
    <row r="292" spans="2:65" s="13" customFormat="1" ht="11.25">
      <c r="B292" s="160"/>
      <c r="D292" s="150" t="s">
        <v>150</v>
      </c>
      <c r="E292" s="161" t="s">
        <v>1</v>
      </c>
      <c r="F292" s="162" t="s">
        <v>513</v>
      </c>
      <c r="H292" s="163">
        <v>35</v>
      </c>
      <c r="I292" s="164"/>
      <c r="L292" s="160"/>
      <c r="M292" s="165"/>
      <c r="T292" s="166"/>
      <c r="AT292" s="161" t="s">
        <v>150</v>
      </c>
      <c r="AU292" s="161" t="s">
        <v>89</v>
      </c>
      <c r="AV292" s="13" t="s">
        <v>89</v>
      </c>
      <c r="AW292" s="13" t="s">
        <v>30</v>
      </c>
      <c r="AX292" s="13" t="s">
        <v>81</v>
      </c>
      <c r="AY292" s="161" t="s">
        <v>127</v>
      </c>
    </row>
    <row r="293" spans="2:65" s="1" customFormat="1" ht="44.25" customHeight="1">
      <c r="B293" s="136"/>
      <c r="C293" s="137" t="s">
        <v>541</v>
      </c>
      <c r="D293" s="137" t="s">
        <v>129</v>
      </c>
      <c r="E293" s="138" t="s">
        <v>542</v>
      </c>
      <c r="F293" s="139" t="s">
        <v>543</v>
      </c>
      <c r="G293" s="140" t="s">
        <v>132</v>
      </c>
      <c r="H293" s="141">
        <v>380</v>
      </c>
      <c r="I293" s="142"/>
      <c r="J293" s="143">
        <f>ROUND(I293*H293,2)</f>
        <v>0</v>
      </c>
      <c r="K293" s="139" t="s">
        <v>1</v>
      </c>
      <c r="L293" s="32"/>
      <c r="M293" s="144" t="s">
        <v>1</v>
      </c>
      <c r="N293" s="145" t="s">
        <v>38</v>
      </c>
      <c r="P293" s="146">
        <f>O293*H293</f>
        <v>0</v>
      </c>
      <c r="Q293" s="146">
        <v>0</v>
      </c>
      <c r="R293" s="146">
        <f>Q293*H293</f>
        <v>0</v>
      </c>
      <c r="S293" s="146">
        <v>0</v>
      </c>
      <c r="T293" s="147">
        <f>S293*H293</f>
        <v>0</v>
      </c>
      <c r="AR293" s="148" t="s">
        <v>134</v>
      </c>
      <c r="AT293" s="148" t="s">
        <v>129</v>
      </c>
      <c r="AU293" s="148" t="s">
        <v>89</v>
      </c>
      <c r="AY293" s="17" t="s">
        <v>127</v>
      </c>
      <c r="BE293" s="149">
        <f>IF(N293="základní",J293,0)</f>
        <v>0</v>
      </c>
      <c r="BF293" s="149">
        <f>IF(N293="snížená",J293,0)</f>
        <v>0</v>
      </c>
      <c r="BG293" s="149">
        <f>IF(N293="zákl. přenesená",J293,0)</f>
        <v>0</v>
      </c>
      <c r="BH293" s="149">
        <f>IF(N293="sníž. přenesená",J293,0)</f>
        <v>0</v>
      </c>
      <c r="BI293" s="149">
        <f>IF(N293="nulová",J293,0)</f>
        <v>0</v>
      </c>
      <c r="BJ293" s="17" t="s">
        <v>81</v>
      </c>
      <c r="BK293" s="149">
        <f>ROUND(I293*H293,2)</f>
        <v>0</v>
      </c>
      <c r="BL293" s="17" t="s">
        <v>134</v>
      </c>
      <c r="BM293" s="148" t="s">
        <v>544</v>
      </c>
    </row>
    <row r="294" spans="2:65" s="1" customFormat="1" ht="29.25">
      <c r="B294" s="32"/>
      <c r="D294" s="150" t="s">
        <v>136</v>
      </c>
      <c r="F294" s="151" t="s">
        <v>543</v>
      </c>
      <c r="I294" s="152"/>
      <c r="L294" s="32"/>
      <c r="M294" s="153"/>
      <c r="T294" s="56"/>
      <c r="AT294" s="17" t="s">
        <v>136</v>
      </c>
      <c r="AU294" s="17" t="s">
        <v>89</v>
      </c>
    </row>
    <row r="295" spans="2:65" s="1" customFormat="1" ht="19.5">
      <c r="B295" s="32"/>
      <c r="D295" s="150" t="s">
        <v>545</v>
      </c>
      <c r="F295" s="179" t="s">
        <v>546</v>
      </c>
      <c r="I295" s="152"/>
      <c r="L295" s="32"/>
      <c r="M295" s="153"/>
      <c r="T295" s="56"/>
      <c r="AT295" s="17" t="s">
        <v>545</v>
      </c>
      <c r="AU295" s="17" t="s">
        <v>89</v>
      </c>
    </row>
    <row r="296" spans="2:65" s="13" customFormat="1" ht="11.25">
      <c r="B296" s="160"/>
      <c r="D296" s="150" t="s">
        <v>150</v>
      </c>
      <c r="E296" s="161" t="s">
        <v>1</v>
      </c>
      <c r="F296" s="162" t="s">
        <v>547</v>
      </c>
      <c r="H296" s="163">
        <v>380</v>
      </c>
      <c r="I296" s="164"/>
      <c r="L296" s="160"/>
      <c r="M296" s="165"/>
      <c r="T296" s="166"/>
      <c r="AT296" s="161" t="s">
        <v>150</v>
      </c>
      <c r="AU296" s="161" t="s">
        <v>89</v>
      </c>
      <c r="AV296" s="13" t="s">
        <v>89</v>
      </c>
      <c r="AW296" s="13" t="s">
        <v>30</v>
      </c>
      <c r="AX296" s="13" t="s">
        <v>73</v>
      </c>
      <c r="AY296" s="161" t="s">
        <v>127</v>
      </c>
    </row>
    <row r="297" spans="2:65" s="14" customFormat="1" ht="11.25">
      <c r="B297" s="167"/>
      <c r="D297" s="150" t="s">
        <v>150</v>
      </c>
      <c r="E297" s="168" t="s">
        <v>1</v>
      </c>
      <c r="F297" s="169" t="s">
        <v>165</v>
      </c>
      <c r="H297" s="170">
        <v>380</v>
      </c>
      <c r="I297" s="171"/>
      <c r="L297" s="167"/>
      <c r="M297" s="172"/>
      <c r="T297" s="173"/>
      <c r="AT297" s="168" t="s">
        <v>150</v>
      </c>
      <c r="AU297" s="168" t="s">
        <v>89</v>
      </c>
      <c r="AV297" s="14" t="s">
        <v>134</v>
      </c>
      <c r="AW297" s="14" t="s">
        <v>30</v>
      </c>
      <c r="AX297" s="14" t="s">
        <v>81</v>
      </c>
      <c r="AY297" s="168" t="s">
        <v>127</v>
      </c>
    </row>
    <row r="298" spans="2:65" s="1" customFormat="1" ht="24.2" customHeight="1">
      <c r="B298" s="136"/>
      <c r="C298" s="137" t="s">
        <v>548</v>
      </c>
      <c r="D298" s="137" t="s">
        <v>129</v>
      </c>
      <c r="E298" s="138" t="s">
        <v>549</v>
      </c>
      <c r="F298" s="139" t="s">
        <v>550</v>
      </c>
      <c r="G298" s="140" t="s">
        <v>132</v>
      </c>
      <c r="H298" s="141">
        <v>521</v>
      </c>
      <c r="I298" s="142"/>
      <c r="J298" s="143">
        <f>ROUND(I298*H298,2)</f>
        <v>0</v>
      </c>
      <c r="K298" s="139" t="s">
        <v>1</v>
      </c>
      <c r="L298" s="32"/>
      <c r="M298" s="144" t="s">
        <v>1</v>
      </c>
      <c r="N298" s="145" t="s">
        <v>38</v>
      </c>
      <c r="P298" s="146">
        <f>O298*H298</f>
        <v>0</v>
      </c>
      <c r="Q298" s="146">
        <v>0</v>
      </c>
      <c r="R298" s="146">
        <f>Q298*H298</f>
        <v>0</v>
      </c>
      <c r="S298" s="146">
        <v>0</v>
      </c>
      <c r="T298" s="147">
        <f>S298*H298</f>
        <v>0</v>
      </c>
      <c r="AR298" s="148" t="s">
        <v>134</v>
      </c>
      <c r="AT298" s="148" t="s">
        <v>129</v>
      </c>
      <c r="AU298" s="148" t="s">
        <v>89</v>
      </c>
      <c r="AY298" s="17" t="s">
        <v>127</v>
      </c>
      <c r="BE298" s="149">
        <f>IF(N298="základní",J298,0)</f>
        <v>0</v>
      </c>
      <c r="BF298" s="149">
        <f>IF(N298="snížená",J298,0)</f>
        <v>0</v>
      </c>
      <c r="BG298" s="149">
        <f>IF(N298="zákl. přenesená",J298,0)</f>
        <v>0</v>
      </c>
      <c r="BH298" s="149">
        <f>IF(N298="sníž. přenesená",J298,0)</f>
        <v>0</v>
      </c>
      <c r="BI298" s="149">
        <f>IF(N298="nulová",J298,0)</f>
        <v>0</v>
      </c>
      <c r="BJ298" s="17" t="s">
        <v>81</v>
      </c>
      <c r="BK298" s="149">
        <f>ROUND(I298*H298,2)</f>
        <v>0</v>
      </c>
      <c r="BL298" s="17" t="s">
        <v>134</v>
      </c>
      <c r="BM298" s="148" t="s">
        <v>551</v>
      </c>
    </row>
    <row r="299" spans="2:65" s="1" customFormat="1" ht="19.5">
      <c r="B299" s="32"/>
      <c r="D299" s="150" t="s">
        <v>136</v>
      </c>
      <c r="F299" s="151" t="s">
        <v>550</v>
      </c>
      <c r="I299" s="152"/>
      <c r="L299" s="32"/>
      <c r="M299" s="153"/>
      <c r="T299" s="56"/>
      <c r="AT299" s="17" t="s">
        <v>136</v>
      </c>
      <c r="AU299" s="17" t="s">
        <v>89</v>
      </c>
    </row>
    <row r="300" spans="2:65" s="1" customFormat="1" ht="19.5">
      <c r="B300" s="32"/>
      <c r="D300" s="150" t="s">
        <v>545</v>
      </c>
      <c r="F300" s="179" t="s">
        <v>546</v>
      </c>
      <c r="I300" s="152"/>
      <c r="L300" s="32"/>
      <c r="M300" s="153"/>
      <c r="T300" s="56"/>
      <c r="AT300" s="17" t="s">
        <v>545</v>
      </c>
      <c r="AU300" s="17" t="s">
        <v>89</v>
      </c>
    </row>
    <row r="301" spans="2:65" s="13" customFormat="1" ht="11.25">
      <c r="B301" s="160"/>
      <c r="D301" s="150" t="s">
        <v>150</v>
      </c>
      <c r="E301" s="161" t="s">
        <v>1</v>
      </c>
      <c r="F301" s="162" t="s">
        <v>552</v>
      </c>
      <c r="H301" s="163">
        <v>521</v>
      </c>
      <c r="I301" s="164"/>
      <c r="L301" s="160"/>
      <c r="M301" s="165"/>
      <c r="T301" s="166"/>
      <c r="AT301" s="161" t="s">
        <v>150</v>
      </c>
      <c r="AU301" s="161" t="s">
        <v>89</v>
      </c>
      <c r="AV301" s="13" t="s">
        <v>89</v>
      </c>
      <c r="AW301" s="13" t="s">
        <v>30</v>
      </c>
      <c r="AX301" s="13" t="s">
        <v>73</v>
      </c>
      <c r="AY301" s="161" t="s">
        <v>127</v>
      </c>
    </row>
    <row r="302" spans="2:65" s="14" customFormat="1" ht="11.25">
      <c r="B302" s="167"/>
      <c r="D302" s="150" t="s">
        <v>150</v>
      </c>
      <c r="E302" s="168" t="s">
        <v>1</v>
      </c>
      <c r="F302" s="169" t="s">
        <v>165</v>
      </c>
      <c r="H302" s="170">
        <v>521</v>
      </c>
      <c r="I302" s="171"/>
      <c r="L302" s="167"/>
      <c r="M302" s="172"/>
      <c r="T302" s="173"/>
      <c r="AT302" s="168" t="s">
        <v>150</v>
      </c>
      <c r="AU302" s="168" t="s">
        <v>89</v>
      </c>
      <c r="AV302" s="14" t="s">
        <v>134</v>
      </c>
      <c r="AW302" s="14" t="s">
        <v>30</v>
      </c>
      <c r="AX302" s="14" t="s">
        <v>81</v>
      </c>
      <c r="AY302" s="168" t="s">
        <v>127</v>
      </c>
    </row>
    <row r="303" spans="2:65" s="1" customFormat="1" ht="24.2" customHeight="1">
      <c r="B303" s="136"/>
      <c r="C303" s="137" t="s">
        <v>278</v>
      </c>
      <c r="D303" s="137" t="s">
        <v>129</v>
      </c>
      <c r="E303" s="138" t="s">
        <v>553</v>
      </c>
      <c r="F303" s="139" t="s">
        <v>554</v>
      </c>
      <c r="G303" s="140" t="s">
        <v>132</v>
      </c>
      <c r="H303" s="141">
        <v>172</v>
      </c>
      <c r="I303" s="142"/>
      <c r="J303" s="143">
        <f>ROUND(I303*H303,2)</f>
        <v>0</v>
      </c>
      <c r="K303" s="139" t="s">
        <v>1</v>
      </c>
      <c r="L303" s="32"/>
      <c r="M303" s="144" t="s">
        <v>1</v>
      </c>
      <c r="N303" s="145" t="s">
        <v>38</v>
      </c>
      <c r="P303" s="146">
        <f>O303*H303</f>
        <v>0</v>
      </c>
      <c r="Q303" s="146">
        <v>0</v>
      </c>
      <c r="R303" s="146">
        <f>Q303*H303</f>
        <v>0</v>
      </c>
      <c r="S303" s="146">
        <v>0</v>
      </c>
      <c r="T303" s="147">
        <f>S303*H303</f>
        <v>0</v>
      </c>
      <c r="AR303" s="148" t="s">
        <v>134</v>
      </c>
      <c r="AT303" s="148" t="s">
        <v>129</v>
      </c>
      <c r="AU303" s="148" t="s">
        <v>89</v>
      </c>
      <c r="AY303" s="17" t="s">
        <v>127</v>
      </c>
      <c r="BE303" s="149">
        <f>IF(N303="základní",J303,0)</f>
        <v>0</v>
      </c>
      <c r="BF303" s="149">
        <f>IF(N303="snížená",J303,0)</f>
        <v>0</v>
      </c>
      <c r="BG303" s="149">
        <f>IF(N303="zákl. přenesená",J303,0)</f>
        <v>0</v>
      </c>
      <c r="BH303" s="149">
        <f>IF(N303="sníž. přenesená",J303,0)</f>
        <v>0</v>
      </c>
      <c r="BI303" s="149">
        <f>IF(N303="nulová",J303,0)</f>
        <v>0</v>
      </c>
      <c r="BJ303" s="17" t="s">
        <v>81</v>
      </c>
      <c r="BK303" s="149">
        <f>ROUND(I303*H303,2)</f>
        <v>0</v>
      </c>
      <c r="BL303" s="17" t="s">
        <v>134</v>
      </c>
      <c r="BM303" s="148" t="s">
        <v>555</v>
      </c>
    </row>
    <row r="304" spans="2:65" s="1" customFormat="1" ht="19.5">
      <c r="B304" s="32"/>
      <c r="D304" s="150" t="s">
        <v>136</v>
      </c>
      <c r="F304" s="151" t="s">
        <v>554</v>
      </c>
      <c r="I304" s="152"/>
      <c r="L304" s="32"/>
      <c r="M304" s="153"/>
      <c r="T304" s="56"/>
      <c r="AT304" s="17" t="s">
        <v>136</v>
      </c>
      <c r="AU304" s="17" t="s">
        <v>89</v>
      </c>
    </row>
    <row r="305" spans="2:65" s="1" customFormat="1" ht="19.5">
      <c r="B305" s="32"/>
      <c r="D305" s="150" t="s">
        <v>545</v>
      </c>
      <c r="F305" s="179" t="s">
        <v>546</v>
      </c>
      <c r="I305" s="152"/>
      <c r="L305" s="32"/>
      <c r="M305" s="153"/>
      <c r="T305" s="56"/>
      <c r="AT305" s="17" t="s">
        <v>545</v>
      </c>
      <c r="AU305" s="17" t="s">
        <v>89</v>
      </c>
    </row>
    <row r="306" spans="2:65" s="13" customFormat="1" ht="11.25">
      <c r="B306" s="160"/>
      <c r="D306" s="150" t="s">
        <v>150</v>
      </c>
      <c r="E306" s="161" t="s">
        <v>1</v>
      </c>
      <c r="F306" s="162" t="s">
        <v>556</v>
      </c>
      <c r="H306" s="163">
        <v>172</v>
      </c>
      <c r="I306" s="164"/>
      <c r="L306" s="160"/>
      <c r="M306" s="165"/>
      <c r="T306" s="166"/>
      <c r="AT306" s="161" t="s">
        <v>150</v>
      </c>
      <c r="AU306" s="161" t="s">
        <v>89</v>
      </c>
      <c r="AV306" s="13" t="s">
        <v>89</v>
      </c>
      <c r="AW306" s="13" t="s">
        <v>30</v>
      </c>
      <c r="AX306" s="13" t="s">
        <v>73</v>
      </c>
      <c r="AY306" s="161" t="s">
        <v>127</v>
      </c>
    </row>
    <row r="307" spans="2:65" s="14" customFormat="1" ht="11.25">
      <c r="B307" s="167"/>
      <c r="D307" s="150" t="s">
        <v>150</v>
      </c>
      <c r="E307" s="168" t="s">
        <v>1</v>
      </c>
      <c r="F307" s="169" t="s">
        <v>165</v>
      </c>
      <c r="H307" s="170">
        <v>172</v>
      </c>
      <c r="I307" s="171"/>
      <c r="L307" s="167"/>
      <c r="M307" s="172"/>
      <c r="T307" s="173"/>
      <c r="AT307" s="168" t="s">
        <v>150</v>
      </c>
      <c r="AU307" s="168" t="s">
        <v>89</v>
      </c>
      <c r="AV307" s="14" t="s">
        <v>134</v>
      </c>
      <c r="AW307" s="14" t="s">
        <v>30</v>
      </c>
      <c r="AX307" s="14" t="s">
        <v>81</v>
      </c>
      <c r="AY307" s="168" t="s">
        <v>127</v>
      </c>
    </row>
    <row r="308" spans="2:65" s="1" customFormat="1" ht="16.5" customHeight="1">
      <c r="B308" s="136"/>
      <c r="C308" s="137" t="s">
        <v>557</v>
      </c>
      <c r="D308" s="137" t="s">
        <v>129</v>
      </c>
      <c r="E308" s="138" t="s">
        <v>558</v>
      </c>
      <c r="F308" s="139" t="s">
        <v>559</v>
      </c>
      <c r="G308" s="140" t="s">
        <v>560</v>
      </c>
      <c r="H308" s="141">
        <v>1</v>
      </c>
      <c r="I308" s="142"/>
      <c r="J308" s="143">
        <f>ROUND(I308*H308,2)</f>
        <v>0</v>
      </c>
      <c r="K308" s="139" t="s">
        <v>1</v>
      </c>
      <c r="L308" s="32"/>
      <c r="M308" s="144" t="s">
        <v>1</v>
      </c>
      <c r="N308" s="145" t="s">
        <v>38</v>
      </c>
      <c r="P308" s="146">
        <f>O308*H308</f>
        <v>0</v>
      </c>
      <c r="Q308" s="146">
        <v>0</v>
      </c>
      <c r="R308" s="146">
        <f>Q308*H308</f>
        <v>0</v>
      </c>
      <c r="S308" s="146">
        <v>0</v>
      </c>
      <c r="T308" s="147">
        <f>S308*H308</f>
        <v>0</v>
      </c>
      <c r="AR308" s="148" t="s">
        <v>134</v>
      </c>
      <c r="AT308" s="148" t="s">
        <v>129</v>
      </c>
      <c r="AU308" s="148" t="s">
        <v>89</v>
      </c>
      <c r="AY308" s="17" t="s">
        <v>127</v>
      </c>
      <c r="BE308" s="149">
        <f>IF(N308="základní",J308,0)</f>
        <v>0</v>
      </c>
      <c r="BF308" s="149">
        <f>IF(N308="snížená",J308,0)</f>
        <v>0</v>
      </c>
      <c r="BG308" s="149">
        <f>IF(N308="zákl. přenesená",J308,0)</f>
        <v>0</v>
      </c>
      <c r="BH308" s="149">
        <f>IF(N308="sníž. přenesená",J308,0)</f>
        <v>0</v>
      </c>
      <c r="BI308" s="149">
        <f>IF(N308="nulová",J308,0)</f>
        <v>0</v>
      </c>
      <c r="BJ308" s="17" t="s">
        <v>81</v>
      </c>
      <c r="BK308" s="149">
        <f>ROUND(I308*H308,2)</f>
        <v>0</v>
      </c>
      <c r="BL308" s="17" t="s">
        <v>134</v>
      </c>
      <c r="BM308" s="148" t="s">
        <v>561</v>
      </c>
    </row>
    <row r="309" spans="2:65" s="1" customFormat="1" ht="11.25">
      <c r="B309" s="32"/>
      <c r="D309" s="150" t="s">
        <v>136</v>
      </c>
      <c r="F309" s="151" t="s">
        <v>559</v>
      </c>
      <c r="I309" s="152"/>
      <c r="L309" s="32"/>
      <c r="M309" s="153"/>
      <c r="T309" s="56"/>
      <c r="AT309" s="17" t="s">
        <v>136</v>
      </c>
      <c r="AU309" s="17" t="s">
        <v>89</v>
      </c>
    </row>
    <row r="310" spans="2:65" s="11" customFormat="1" ht="22.9" customHeight="1">
      <c r="B310" s="124"/>
      <c r="D310" s="125" t="s">
        <v>72</v>
      </c>
      <c r="E310" s="134" t="s">
        <v>134</v>
      </c>
      <c r="F310" s="134" t="s">
        <v>562</v>
      </c>
      <c r="I310" s="127"/>
      <c r="J310" s="135">
        <f>BK310</f>
        <v>0</v>
      </c>
      <c r="L310" s="124"/>
      <c r="M310" s="129"/>
      <c r="P310" s="130">
        <f>SUM(P311:P362)</f>
        <v>0</v>
      </c>
      <c r="R310" s="130">
        <f>SUM(R311:R362)</f>
        <v>35.494203670000005</v>
      </c>
      <c r="T310" s="131">
        <f>SUM(T311:T362)</f>
        <v>0</v>
      </c>
      <c r="AR310" s="125" t="s">
        <v>81</v>
      </c>
      <c r="AT310" s="132" t="s">
        <v>72</v>
      </c>
      <c r="AU310" s="132" t="s">
        <v>81</v>
      </c>
      <c r="AY310" s="125" t="s">
        <v>127</v>
      </c>
      <c r="BK310" s="133">
        <f>SUM(BK311:BK362)</f>
        <v>0</v>
      </c>
    </row>
    <row r="311" spans="2:65" s="1" customFormat="1" ht="16.5" customHeight="1">
      <c r="B311" s="136"/>
      <c r="C311" s="137" t="s">
        <v>257</v>
      </c>
      <c r="D311" s="137" t="s">
        <v>129</v>
      </c>
      <c r="E311" s="138" t="s">
        <v>563</v>
      </c>
      <c r="F311" s="139" t="s">
        <v>564</v>
      </c>
      <c r="G311" s="140" t="s">
        <v>147</v>
      </c>
      <c r="H311" s="141">
        <v>11.173999999999999</v>
      </c>
      <c r="I311" s="142"/>
      <c r="J311" s="143">
        <f>ROUND(I311*H311,2)</f>
        <v>0</v>
      </c>
      <c r="K311" s="139" t="s">
        <v>133</v>
      </c>
      <c r="L311" s="32"/>
      <c r="M311" s="144" t="s">
        <v>1</v>
      </c>
      <c r="N311" s="145" t="s">
        <v>38</v>
      </c>
      <c r="P311" s="146">
        <f>O311*H311</f>
        <v>0</v>
      </c>
      <c r="Q311" s="146">
        <v>2.5020099999999998</v>
      </c>
      <c r="R311" s="146">
        <f>Q311*H311</f>
        <v>27.957459739999997</v>
      </c>
      <c r="S311" s="146">
        <v>0</v>
      </c>
      <c r="T311" s="147">
        <f>S311*H311</f>
        <v>0</v>
      </c>
      <c r="AR311" s="148" t="s">
        <v>134</v>
      </c>
      <c r="AT311" s="148" t="s">
        <v>129</v>
      </c>
      <c r="AU311" s="148" t="s">
        <v>89</v>
      </c>
      <c r="AY311" s="17" t="s">
        <v>127</v>
      </c>
      <c r="BE311" s="149">
        <f>IF(N311="základní",J311,0)</f>
        <v>0</v>
      </c>
      <c r="BF311" s="149">
        <f>IF(N311="snížená",J311,0)</f>
        <v>0</v>
      </c>
      <c r="BG311" s="149">
        <f>IF(N311="zákl. přenesená",J311,0)</f>
        <v>0</v>
      </c>
      <c r="BH311" s="149">
        <f>IF(N311="sníž. přenesená",J311,0)</f>
        <v>0</v>
      </c>
      <c r="BI311" s="149">
        <f>IF(N311="nulová",J311,0)</f>
        <v>0</v>
      </c>
      <c r="BJ311" s="17" t="s">
        <v>81</v>
      </c>
      <c r="BK311" s="149">
        <f>ROUND(I311*H311,2)</f>
        <v>0</v>
      </c>
      <c r="BL311" s="17" t="s">
        <v>134</v>
      </c>
      <c r="BM311" s="148" t="s">
        <v>565</v>
      </c>
    </row>
    <row r="312" spans="2:65" s="1" customFormat="1" ht="29.25">
      <c r="B312" s="32"/>
      <c r="D312" s="150" t="s">
        <v>136</v>
      </c>
      <c r="F312" s="151" t="s">
        <v>566</v>
      </c>
      <c r="I312" s="152"/>
      <c r="L312" s="32"/>
      <c r="M312" s="153"/>
      <c r="T312" s="56"/>
      <c r="AT312" s="17" t="s">
        <v>136</v>
      </c>
      <c r="AU312" s="17" t="s">
        <v>89</v>
      </c>
    </row>
    <row r="313" spans="2:65" s="13" customFormat="1" ht="11.25">
      <c r="B313" s="160"/>
      <c r="D313" s="150" t="s">
        <v>150</v>
      </c>
      <c r="E313" s="161" t="s">
        <v>1</v>
      </c>
      <c r="F313" s="162" t="s">
        <v>567</v>
      </c>
      <c r="H313" s="163">
        <v>11.173999999999999</v>
      </c>
      <c r="I313" s="164"/>
      <c r="L313" s="160"/>
      <c r="M313" s="165"/>
      <c r="T313" s="166"/>
      <c r="AT313" s="161" t="s">
        <v>150</v>
      </c>
      <c r="AU313" s="161" t="s">
        <v>89</v>
      </c>
      <c r="AV313" s="13" t="s">
        <v>89</v>
      </c>
      <c r="AW313" s="13" t="s">
        <v>30</v>
      </c>
      <c r="AX313" s="13" t="s">
        <v>73</v>
      </c>
      <c r="AY313" s="161" t="s">
        <v>127</v>
      </c>
    </row>
    <row r="314" spans="2:65" s="14" customFormat="1" ht="11.25">
      <c r="B314" s="167"/>
      <c r="D314" s="150" t="s">
        <v>150</v>
      </c>
      <c r="E314" s="168" t="s">
        <v>283</v>
      </c>
      <c r="F314" s="169" t="s">
        <v>165</v>
      </c>
      <c r="H314" s="170">
        <v>11.173999999999999</v>
      </c>
      <c r="I314" s="171"/>
      <c r="L314" s="167"/>
      <c r="M314" s="172"/>
      <c r="T314" s="173"/>
      <c r="AT314" s="168" t="s">
        <v>150</v>
      </c>
      <c r="AU314" s="168" t="s">
        <v>89</v>
      </c>
      <c r="AV314" s="14" t="s">
        <v>134</v>
      </c>
      <c r="AW314" s="14" t="s">
        <v>30</v>
      </c>
      <c r="AX314" s="14" t="s">
        <v>81</v>
      </c>
      <c r="AY314" s="168" t="s">
        <v>127</v>
      </c>
    </row>
    <row r="315" spans="2:65" s="1" customFormat="1" ht="24.2" customHeight="1">
      <c r="B315" s="136"/>
      <c r="C315" s="137" t="s">
        <v>158</v>
      </c>
      <c r="D315" s="137" t="s">
        <v>129</v>
      </c>
      <c r="E315" s="138" t="s">
        <v>568</v>
      </c>
      <c r="F315" s="139" t="s">
        <v>569</v>
      </c>
      <c r="G315" s="140" t="s">
        <v>132</v>
      </c>
      <c r="H315" s="141">
        <v>15</v>
      </c>
      <c r="I315" s="142"/>
      <c r="J315" s="143">
        <f>ROUND(I315*H315,2)</f>
        <v>0</v>
      </c>
      <c r="K315" s="139" t="s">
        <v>133</v>
      </c>
      <c r="L315" s="32"/>
      <c r="M315" s="144" t="s">
        <v>1</v>
      </c>
      <c r="N315" s="145" t="s">
        <v>38</v>
      </c>
      <c r="P315" s="146">
        <f>O315*H315</f>
        <v>0</v>
      </c>
      <c r="Q315" s="146">
        <v>5.3299999999999997E-3</v>
      </c>
      <c r="R315" s="146">
        <f>Q315*H315</f>
        <v>7.9949999999999993E-2</v>
      </c>
      <c r="S315" s="146">
        <v>0</v>
      </c>
      <c r="T315" s="147">
        <f>S315*H315</f>
        <v>0</v>
      </c>
      <c r="AR315" s="148" t="s">
        <v>134</v>
      </c>
      <c r="AT315" s="148" t="s">
        <v>129</v>
      </c>
      <c r="AU315" s="148" t="s">
        <v>89</v>
      </c>
      <c r="AY315" s="17" t="s">
        <v>127</v>
      </c>
      <c r="BE315" s="149">
        <f>IF(N315="základní",J315,0)</f>
        <v>0</v>
      </c>
      <c r="BF315" s="149">
        <f>IF(N315="snížená",J315,0)</f>
        <v>0</v>
      </c>
      <c r="BG315" s="149">
        <f>IF(N315="zákl. přenesená",J315,0)</f>
        <v>0</v>
      </c>
      <c r="BH315" s="149">
        <f>IF(N315="sníž. přenesená",J315,0)</f>
        <v>0</v>
      </c>
      <c r="BI315" s="149">
        <f>IF(N315="nulová",J315,0)</f>
        <v>0</v>
      </c>
      <c r="BJ315" s="17" t="s">
        <v>81</v>
      </c>
      <c r="BK315" s="149">
        <f>ROUND(I315*H315,2)</f>
        <v>0</v>
      </c>
      <c r="BL315" s="17" t="s">
        <v>134</v>
      </c>
      <c r="BM315" s="148" t="s">
        <v>570</v>
      </c>
    </row>
    <row r="316" spans="2:65" s="1" customFormat="1" ht="19.5">
      <c r="B316" s="32"/>
      <c r="D316" s="150" t="s">
        <v>136</v>
      </c>
      <c r="F316" s="151" t="s">
        <v>571</v>
      </c>
      <c r="I316" s="152"/>
      <c r="L316" s="32"/>
      <c r="M316" s="153"/>
      <c r="T316" s="56"/>
      <c r="AT316" s="17" t="s">
        <v>136</v>
      </c>
      <c r="AU316" s="17" t="s">
        <v>89</v>
      </c>
    </row>
    <row r="317" spans="2:65" s="13" customFormat="1" ht="11.25">
      <c r="B317" s="160"/>
      <c r="D317" s="150" t="s">
        <v>150</v>
      </c>
      <c r="E317" s="161" t="s">
        <v>1</v>
      </c>
      <c r="F317" s="162" t="s">
        <v>217</v>
      </c>
      <c r="H317" s="163">
        <v>15</v>
      </c>
      <c r="I317" s="164"/>
      <c r="L317" s="160"/>
      <c r="M317" s="165"/>
      <c r="T317" s="166"/>
      <c r="AT317" s="161" t="s">
        <v>150</v>
      </c>
      <c r="AU317" s="161" t="s">
        <v>89</v>
      </c>
      <c r="AV317" s="13" t="s">
        <v>89</v>
      </c>
      <c r="AW317" s="13" t="s">
        <v>30</v>
      </c>
      <c r="AX317" s="13" t="s">
        <v>73</v>
      </c>
      <c r="AY317" s="161" t="s">
        <v>127</v>
      </c>
    </row>
    <row r="318" spans="2:65" s="14" customFormat="1" ht="11.25">
      <c r="B318" s="167"/>
      <c r="D318" s="150" t="s">
        <v>150</v>
      </c>
      <c r="E318" s="168" t="s">
        <v>229</v>
      </c>
      <c r="F318" s="169" t="s">
        <v>165</v>
      </c>
      <c r="H318" s="170">
        <v>15</v>
      </c>
      <c r="I318" s="171"/>
      <c r="L318" s="167"/>
      <c r="M318" s="172"/>
      <c r="T318" s="173"/>
      <c r="AT318" s="168" t="s">
        <v>150</v>
      </c>
      <c r="AU318" s="168" t="s">
        <v>89</v>
      </c>
      <c r="AV318" s="14" t="s">
        <v>134</v>
      </c>
      <c r="AW318" s="14" t="s">
        <v>30</v>
      </c>
      <c r="AX318" s="14" t="s">
        <v>81</v>
      </c>
      <c r="AY318" s="168" t="s">
        <v>127</v>
      </c>
    </row>
    <row r="319" spans="2:65" s="1" customFormat="1" ht="24.2" customHeight="1">
      <c r="B319" s="136"/>
      <c r="C319" s="137" t="s">
        <v>572</v>
      </c>
      <c r="D319" s="137" t="s">
        <v>129</v>
      </c>
      <c r="E319" s="138" t="s">
        <v>573</v>
      </c>
      <c r="F319" s="139" t="s">
        <v>574</v>
      </c>
      <c r="G319" s="140" t="s">
        <v>132</v>
      </c>
      <c r="H319" s="141">
        <v>15</v>
      </c>
      <c r="I319" s="142"/>
      <c r="J319" s="143">
        <f>ROUND(I319*H319,2)</f>
        <v>0</v>
      </c>
      <c r="K319" s="139" t="s">
        <v>133</v>
      </c>
      <c r="L319" s="32"/>
      <c r="M319" s="144" t="s">
        <v>1</v>
      </c>
      <c r="N319" s="145" t="s">
        <v>38</v>
      </c>
      <c r="P319" s="146">
        <f>O319*H319</f>
        <v>0</v>
      </c>
      <c r="Q319" s="146">
        <v>0</v>
      </c>
      <c r="R319" s="146">
        <f>Q319*H319</f>
        <v>0</v>
      </c>
      <c r="S319" s="146">
        <v>0</v>
      </c>
      <c r="T319" s="147">
        <f>S319*H319</f>
        <v>0</v>
      </c>
      <c r="AR319" s="148" t="s">
        <v>134</v>
      </c>
      <c r="AT319" s="148" t="s">
        <v>129</v>
      </c>
      <c r="AU319" s="148" t="s">
        <v>89</v>
      </c>
      <c r="AY319" s="17" t="s">
        <v>127</v>
      </c>
      <c r="BE319" s="149">
        <f>IF(N319="základní",J319,0)</f>
        <v>0</v>
      </c>
      <c r="BF319" s="149">
        <f>IF(N319="snížená",J319,0)</f>
        <v>0</v>
      </c>
      <c r="BG319" s="149">
        <f>IF(N319="zákl. přenesená",J319,0)</f>
        <v>0</v>
      </c>
      <c r="BH319" s="149">
        <f>IF(N319="sníž. přenesená",J319,0)</f>
        <v>0</v>
      </c>
      <c r="BI319" s="149">
        <f>IF(N319="nulová",J319,0)</f>
        <v>0</v>
      </c>
      <c r="BJ319" s="17" t="s">
        <v>81</v>
      </c>
      <c r="BK319" s="149">
        <f>ROUND(I319*H319,2)</f>
        <v>0</v>
      </c>
      <c r="BL319" s="17" t="s">
        <v>134</v>
      </c>
      <c r="BM319" s="148" t="s">
        <v>575</v>
      </c>
    </row>
    <row r="320" spans="2:65" s="1" customFormat="1" ht="19.5">
      <c r="B320" s="32"/>
      <c r="D320" s="150" t="s">
        <v>136</v>
      </c>
      <c r="F320" s="151" t="s">
        <v>576</v>
      </c>
      <c r="I320" s="152"/>
      <c r="L320" s="32"/>
      <c r="M320" s="153"/>
      <c r="T320" s="56"/>
      <c r="AT320" s="17" t="s">
        <v>136</v>
      </c>
      <c r="AU320" s="17" t="s">
        <v>89</v>
      </c>
    </row>
    <row r="321" spans="2:65" s="13" customFormat="1" ht="11.25">
      <c r="B321" s="160"/>
      <c r="D321" s="150" t="s">
        <v>150</v>
      </c>
      <c r="E321" s="161" t="s">
        <v>1</v>
      </c>
      <c r="F321" s="162" t="s">
        <v>229</v>
      </c>
      <c r="H321" s="163">
        <v>15</v>
      </c>
      <c r="I321" s="164"/>
      <c r="L321" s="160"/>
      <c r="M321" s="165"/>
      <c r="T321" s="166"/>
      <c r="AT321" s="161" t="s">
        <v>150</v>
      </c>
      <c r="AU321" s="161" t="s">
        <v>89</v>
      </c>
      <c r="AV321" s="13" t="s">
        <v>89</v>
      </c>
      <c r="AW321" s="13" t="s">
        <v>30</v>
      </c>
      <c r="AX321" s="13" t="s">
        <v>81</v>
      </c>
      <c r="AY321" s="161" t="s">
        <v>127</v>
      </c>
    </row>
    <row r="322" spans="2:65" s="1" customFormat="1" ht="24.2" customHeight="1">
      <c r="B322" s="136"/>
      <c r="C322" s="137" t="s">
        <v>577</v>
      </c>
      <c r="D322" s="137" t="s">
        <v>129</v>
      </c>
      <c r="E322" s="138" t="s">
        <v>578</v>
      </c>
      <c r="F322" s="139" t="s">
        <v>579</v>
      </c>
      <c r="G322" s="140" t="s">
        <v>132</v>
      </c>
      <c r="H322" s="141">
        <v>89.39</v>
      </c>
      <c r="I322" s="142"/>
      <c r="J322" s="143">
        <f>ROUND(I322*H322,2)</f>
        <v>0</v>
      </c>
      <c r="K322" s="139" t="s">
        <v>133</v>
      </c>
      <c r="L322" s="32"/>
      <c r="M322" s="144" t="s">
        <v>1</v>
      </c>
      <c r="N322" s="145" t="s">
        <v>38</v>
      </c>
      <c r="P322" s="146">
        <f>O322*H322</f>
        <v>0</v>
      </c>
      <c r="Q322" s="146">
        <v>1.0359999999999999E-2</v>
      </c>
      <c r="R322" s="146">
        <f>Q322*H322</f>
        <v>0.92608039999999991</v>
      </c>
      <c r="S322" s="146">
        <v>0</v>
      </c>
      <c r="T322" s="147">
        <f>S322*H322</f>
        <v>0</v>
      </c>
      <c r="AR322" s="148" t="s">
        <v>134</v>
      </c>
      <c r="AT322" s="148" t="s">
        <v>129</v>
      </c>
      <c r="AU322" s="148" t="s">
        <v>89</v>
      </c>
      <c r="AY322" s="17" t="s">
        <v>127</v>
      </c>
      <c r="BE322" s="149">
        <f>IF(N322="základní",J322,0)</f>
        <v>0</v>
      </c>
      <c r="BF322" s="149">
        <f>IF(N322="snížená",J322,0)</f>
        <v>0</v>
      </c>
      <c r="BG322" s="149">
        <f>IF(N322="zákl. přenesená",J322,0)</f>
        <v>0</v>
      </c>
      <c r="BH322" s="149">
        <f>IF(N322="sníž. přenesená",J322,0)</f>
        <v>0</v>
      </c>
      <c r="BI322" s="149">
        <f>IF(N322="nulová",J322,0)</f>
        <v>0</v>
      </c>
      <c r="BJ322" s="17" t="s">
        <v>81</v>
      </c>
      <c r="BK322" s="149">
        <f>ROUND(I322*H322,2)</f>
        <v>0</v>
      </c>
      <c r="BL322" s="17" t="s">
        <v>134</v>
      </c>
      <c r="BM322" s="148" t="s">
        <v>580</v>
      </c>
    </row>
    <row r="323" spans="2:65" s="1" customFormat="1" ht="58.5">
      <c r="B323" s="32"/>
      <c r="D323" s="150" t="s">
        <v>136</v>
      </c>
      <c r="F323" s="151" t="s">
        <v>581</v>
      </c>
      <c r="I323" s="152"/>
      <c r="L323" s="32"/>
      <c r="M323" s="153"/>
      <c r="T323" s="56"/>
      <c r="AT323" s="17" t="s">
        <v>136</v>
      </c>
      <c r="AU323" s="17" t="s">
        <v>89</v>
      </c>
    </row>
    <row r="324" spans="2:65" s="13" customFormat="1" ht="11.25">
      <c r="B324" s="160"/>
      <c r="D324" s="150" t="s">
        <v>150</v>
      </c>
      <c r="E324" s="161" t="s">
        <v>1</v>
      </c>
      <c r="F324" s="162" t="s">
        <v>582</v>
      </c>
      <c r="H324" s="163">
        <v>89.39</v>
      </c>
      <c r="I324" s="164"/>
      <c r="L324" s="160"/>
      <c r="M324" s="165"/>
      <c r="T324" s="166"/>
      <c r="AT324" s="161" t="s">
        <v>150</v>
      </c>
      <c r="AU324" s="161" t="s">
        <v>89</v>
      </c>
      <c r="AV324" s="13" t="s">
        <v>89</v>
      </c>
      <c r="AW324" s="13" t="s">
        <v>30</v>
      </c>
      <c r="AX324" s="13" t="s">
        <v>81</v>
      </c>
      <c r="AY324" s="161" t="s">
        <v>127</v>
      </c>
    </row>
    <row r="325" spans="2:65" s="1" customFormat="1" ht="16.5" customHeight="1">
      <c r="B325" s="136"/>
      <c r="C325" s="137" t="s">
        <v>583</v>
      </c>
      <c r="D325" s="137" t="s">
        <v>129</v>
      </c>
      <c r="E325" s="138" t="s">
        <v>584</v>
      </c>
      <c r="F325" s="139" t="s">
        <v>585</v>
      </c>
      <c r="G325" s="140" t="s">
        <v>194</v>
      </c>
      <c r="H325" s="141">
        <v>1.117</v>
      </c>
      <c r="I325" s="142"/>
      <c r="J325" s="143">
        <f>ROUND(I325*H325,2)</f>
        <v>0</v>
      </c>
      <c r="K325" s="139" t="s">
        <v>133</v>
      </c>
      <c r="L325" s="32"/>
      <c r="M325" s="144" t="s">
        <v>1</v>
      </c>
      <c r="N325" s="145" t="s">
        <v>38</v>
      </c>
      <c r="P325" s="146">
        <f>O325*H325</f>
        <v>0</v>
      </c>
      <c r="Q325" s="146">
        <v>1.06277</v>
      </c>
      <c r="R325" s="146">
        <f>Q325*H325</f>
        <v>1.1871140899999999</v>
      </c>
      <c r="S325" s="146">
        <v>0</v>
      </c>
      <c r="T325" s="147">
        <f>S325*H325</f>
        <v>0</v>
      </c>
      <c r="AR325" s="148" t="s">
        <v>134</v>
      </c>
      <c r="AT325" s="148" t="s">
        <v>129</v>
      </c>
      <c r="AU325" s="148" t="s">
        <v>89</v>
      </c>
      <c r="AY325" s="17" t="s">
        <v>127</v>
      </c>
      <c r="BE325" s="149">
        <f>IF(N325="základní",J325,0)</f>
        <v>0</v>
      </c>
      <c r="BF325" s="149">
        <f>IF(N325="snížená",J325,0)</f>
        <v>0</v>
      </c>
      <c r="BG325" s="149">
        <f>IF(N325="zákl. přenesená",J325,0)</f>
        <v>0</v>
      </c>
      <c r="BH325" s="149">
        <f>IF(N325="sníž. přenesená",J325,0)</f>
        <v>0</v>
      </c>
      <c r="BI325" s="149">
        <f>IF(N325="nulová",J325,0)</f>
        <v>0</v>
      </c>
      <c r="BJ325" s="17" t="s">
        <v>81</v>
      </c>
      <c r="BK325" s="149">
        <f>ROUND(I325*H325,2)</f>
        <v>0</v>
      </c>
      <c r="BL325" s="17" t="s">
        <v>134</v>
      </c>
      <c r="BM325" s="148" t="s">
        <v>586</v>
      </c>
    </row>
    <row r="326" spans="2:65" s="1" customFormat="1" ht="48.75">
      <c r="B326" s="32"/>
      <c r="D326" s="150" t="s">
        <v>136</v>
      </c>
      <c r="F326" s="151" t="s">
        <v>587</v>
      </c>
      <c r="I326" s="152"/>
      <c r="L326" s="32"/>
      <c r="M326" s="153"/>
      <c r="T326" s="56"/>
      <c r="AT326" s="17" t="s">
        <v>136</v>
      </c>
      <c r="AU326" s="17" t="s">
        <v>89</v>
      </c>
    </row>
    <row r="327" spans="2:65" s="13" customFormat="1" ht="11.25">
      <c r="B327" s="160"/>
      <c r="D327" s="150" t="s">
        <v>150</v>
      </c>
      <c r="E327" s="161" t="s">
        <v>1</v>
      </c>
      <c r="F327" s="162" t="s">
        <v>588</v>
      </c>
      <c r="H327" s="163">
        <v>1.117</v>
      </c>
      <c r="I327" s="164"/>
      <c r="L327" s="160"/>
      <c r="M327" s="165"/>
      <c r="T327" s="166"/>
      <c r="AT327" s="161" t="s">
        <v>150</v>
      </c>
      <c r="AU327" s="161" t="s">
        <v>89</v>
      </c>
      <c r="AV327" s="13" t="s">
        <v>89</v>
      </c>
      <c r="AW327" s="13" t="s">
        <v>30</v>
      </c>
      <c r="AX327" s="13" t="s">
        <v>73</v>
      </c>
      <c r="AY327" s="161" t="s">
        <v>127</v>
      </c>
    </row>
    <row r="328" spans="2:65" s="14" customFormat="1" ht="11.25">
      <c r="B328" s="167"/>
      <c r="D328" s="150" t="s">
        <v>150</v>
      </c>
      <c r="E328" s="168" t="s">
        <v>1</v>
      </c>
      <c r="F328" s="169" t="s">
        <v>165</v>
      </c>
      <c r="H328" s="170">
        <v>1.117</v>
      </c>
      <c r="I328" s="171"/>
      <c r="L328" s="167"/>
      <c r="M328" s="172"/>
      <c r="T328" s="173"/>
      <c r="AT328" s="168" t="s">
        <v>150</v>
      </c>
      <c r="AU328" s="168" t="s">
        <v>89</v>
      </c>
      <c r="AV328" s="14" t="s">
        <v>134</v>
      </c>
      <c r="AW328" s="14" t="s">
        <v>30</v>
      </c>
      <c r="AX328" s="14" t="s">
        <v>81</v>
      </c>
      <c r="AY328" s="168" t="s">
        <v>127</v>
      </c>
    </row>
    <row r="329" spans="2:65" s="1" customFormat="1" ht="24.2" customHeight="1">
      <c r="B329" s="136"/>
      <c r="C329" s="137" t="s">
        <v>589</v>
      </c>
      <c r="D329" s="137" t="s">
        <v>129</v>
      </c>
      <c r="E329" s="138" t="s">
        <v>590</v>
      </c>
      <c r="F329" s="139" t="s">
        <v>591</v>
      </c>
      <c r="G329" s="140" t="s">
        <v>592</v>
      </c>
      <c r="H329" s="141">
        <v>18.5</v>
      </c>
      <c r="I329" s="142"/>
      <c r="J329" s="143">
        <f>ROUND(I329*H329,2)</f>
        <v>0</v>
      </c>
      <c r="K329" s="139" t="s">
        <v>133</v>
      </c>
      <c r="L329" s="32"/>
      <c r="M329" s="144" t="s">
        <v>1</v>
      </c>
      <c r="N329" s="145" t="s">
        <v>38</v>
      </c>
      <c r="P329" s="146">
        <f>O329*H329</f>
        <v>0</v>
      </c>
      <c r="Q329" s="146">
        <v>1.098E-2</v>
      </c>
      <c r="R329" s="146">
        <f>Q329*H329</f>
        <v>0.20313000000000001</v>
      </c>
      <c r="S329" s="146">
        <v>0</v>
      </c>
      <c r="T329" s="147">
        <f>S329*H329</f>
        <v>0</v>
      </c>
      <c r="AR329" s="148" t="s">
        <v>134</v>
      </c>
      <c r="AT329" s="148" t="s">
        <v>129</v>
      </c>
      <c r="AU329" s="148" t="s">
        <v>89</v>
      </c>
      <c r="AY329" s="17" t="s">
        <v>127</v>
      </c>
      <c r="BE329" s="149">
        <f>IF(N329="základní",J329,0)</f>
        <v>0</v>
      </c>
      <c r="BF329" s="149">
        <f>IF(N329="snížená",J329,0)</f>
        <v>0</v>
      </c>
      <c r="BG329" s="149">
        <f>IF(N329="zákl. přenesená",J329,0)</f>
        <v>0</v>
      </c>
      <c r="BH329" s="149">
        <f>IF(N329="sníž. přenesená",J329,0)</f>
        <v>0</v>
      </c>
      <c r="BI329" s="149">
        <f>IF(N329="nulová",J329,0)</f>
        <v>0</v>
      </c>
      <c r="BJ329" s="17" t="s">
        <v>81</v>
      </c>
      <c r="BK329" s="149">
        <f>ROUND(I329*H329,2)</f>
        <v>0</v>
      </c>
      <c r="BL329" s="17" t="s">
        <v>134</v>
      </c>
      <c r="BM329" s="148" t="s">
        <v>593</v>
      </c>
    </row>
    <row r="330" spans="2:65" s="1" customFormat="1" ht="29.25">
      <c r="B330" s="32"/>
      <c r="D330" s="150" t="s">
        <v>136</v>
      </c>
      <c r="F330" s="151" t="s">
        <v>594</v>
      </c>
      <c r="I330" s="152"/>
      <c r="L330" s="32"/>
      <c r="M330" s="153"/>
      <c r="T330" s="56"/>
      <c r="AT330" s="17" t="s">
        <v>136</v>
      </c>
      <c r="AU330" s="17" t="s">
        <v>89</v>
      </c>
    </row>
    <row r="331" spans="2:65" s="13" customFormat="1" ht="11.25">
      <c r="B331" s="160"/>
      <c r="D331" s="150" t="s">
        <v>150</v>
      </c>
      <c r="E331" s="161" t="s">
        <v>1</v>
      </c>
      <c r="F331" s="162" t="s">
        <v>595</v>
      </c>
      <c r="H331" s="163">
        <v>18.5</v>
      </c>
      <c r="I331" s="164"/>
      <c r="L331" s="160"/>
      <c r="M331" s="165"/>
      <c r="T331" s="166"/>
      <c r="AT331" s="161" t="s">
        <v>150</v>
      </c>
      <c r="AU331" s="161" t="s">
        <v>89</v>
      </c>
      <c r="AV331" s="13" t="s">
        <v>89</v>
      </c>
      <c r="AW331" s="13" t="s">
        <v>30</v>
      </c>
      <c r="AX331" s="13" t="s">
        <v>81</v>
      </c>
      <c r="AY331" s="161" t="s">
        <v>127</v>
      </c>
    </row>
    <row r="332" spans="2:65" s="1" customFormat="1" ht="16.5" customHeight="1">
      <c r="B332" s="136"/>
      <c r="C332" s="137" t="s">
        <v>596</v>
      </c>
      <c r="D332" s="137" t="s">
        <v>129</v>
      </c>
      <c r="E332" s="138" t="s">
        <v>597</v>
      </c>
      <c r="F332" s="139" t="s">
        <v>598</v>
      </c>
      <c r="G332" s="140" t="s">
        <v>147</v>
      </c>
      <c r="H332" s="141">
        <v>1.88</v>
      </c>
      <c r="I332" s="142"/>
      <c r="J332" s="143">
        <f>ROUND(I332*H332,2)</f>
        <v>0</v>
      </c>
      <c r="K332" s="139" t="s">
        <v>133</v>
      </c>
      <c r="L332" s="32"/>
      <c r="M332" s="144" t="s">
        <v>1</v>
      </c>
      <c r="N332" s="145" t="s">
        <v>38</v>
      </c>
      <c r="P332" s="146">
        <f>O332*H332</f>
        <v>0</v>
      </c>
      <c r="Q332" s="146">
        <v>2.5019800000000001</v>
      </c>
      <c r="R332" s="146">
        <f>Q332*H332</f>
        <v>4.7037224000000002</v>
      </c>
      <c r="S332" s="146">
        <v>0</v>
      </c>
      <c r="T332" s="147">
        <f>S332*H332</f>
        <v>0</v>
      </c>
      <c r="AR332" s="148" t="s">
        <v>134</v>
      </c>
      <c r="AT332" s="148" t="s">
        <v>129</v>
      </c>
      <c r="AU332" s="148" t="s">
        <v>89</v>
      </c>
      <c r="AY332" s="17" t="s">
        <v>127</v>
      </c>
      <c r="BE332" s="149">
        <f>IF(N332="základní",J332,0)</f>
        <v>0</v>
      </c>
      <c r="BF332" s="149">
        <f>IF(N332="snížená",J332,0)</f>
        <v>0</v>
      </c>
      <c r="BG332" s="149">
        <f>IF(N332="zákl. přenesená",J332,0)</f>
        <v>0</v>
      </c>
      <c r="BH332" s="149">
        <f>IF(N332="sníž. přenesená",J332,0)</f>
        <v>0</v>
      </c>
      <c r="BI332" s="149">
        <f>IF(N332="nulová",J332,0)</f>
        <v>0</v>
      </c>
      <c r="BJ332" s="17" t="s">
        <v>81</v>
      </c>
      <c r="BK332" s="149">
        <f>ROUND(I332*H332,2)</f>
        <v>0</v>
      </c>
      <c r="BL332" s="17" t="s">
        <v>134</v>
      </c>
      <c r="BM332" s="148" t="s">
        <v>599</v>
      </c>
    </row>
    <row r="333" spans="2:65" s="1" customFormat="1" ht="19.5">
      <c r="B333" s="32"/>
      <c r="D333" s="150" t="s">
        <v>136</v>
      </c>
      <c r="F333" s="151" t="s">
        <v>600</v>
      </c>
      <c r="I333" s="152"/>
      <c r="L333" s="32"/>
      <c r="M333" s="153"/>
      <c r="T333" s="56"/>
      <c r="AT333" s="17" t="s">
        <v>136</v>
      </c>
      <c r="AU333" s="17" t="s">
        <v>89</v>
      </c>
    </row>
    <row r="334" spans="2:65" s="12" customFormat="1" ht="11.25">
      <c r="B334" s="154"/>
      <c r="D334" s="150" t="s">
        <v>150</v>
      </c>
      <c r="E334" s="155" t="s">
        <v>1</v>
      </c>
      <c r="F334" s="156" t="s">
        <v>601</v>
      </c>
      <c r="H334" s="155" t="s">
        <v>1</v>
      </c>
      <c r="I334" s="157"/>
      <c r="L334" s="154"/>
      <c r="M334" s="158"/>
      <c r="T334" s="159"/>
      <c r="AT334" s="155" t="s">
        <v>150</v>
      </c>
      <c r="AU334" s="155" t="s">
        <v>89</v>
      </c>
      <c r="AV334" s="12" t="s">
        <v>81</v>
      </c>
      <c r="AW334" s="12" t="s">
        <v>30</v>
      </c>
      <c r="AX334" s="12" t="s">
        <v>73</v>
      </c>
      <c r="AY334" s="155" t="s">
        <v>127</v>
      </c>
    </row>
    <row r="335" spans="2:65" s="13" customFormat="1" ht="11.25">
      <c r="B335" s="160"/>
      <c r="D335" s="150" t="s">
        <v>150</v>
      </c>
      <c r="E335" s="161" t="s">
        <v>1</v>
      </c>
      <c r="F335" s="162" t="s">
        <v>233</v>
      </c>
      <c r="H335" s="163">
        <v>1.88</v>
      </c>
      <c r="I335" s="164"/>
      <c r="L335" s="160"/>
      <c r="M335" s="165"/>
      <c r="T335" s="166"/>
      <c r="AT335" s="161" t="s">
        <v>150</v>
      </c>
      <c r="AU335" s="161" t="s">
        <v>89</v>
      </c>
      <c r="AV335" s="13" t="s">
        <v>89</v>
      </c>
      <c r="AW335" s="13" t="s">
        <v>30</v>
      </c>
      <c r="AX335" s="13" t="s">
        <v>73</v>
      </c>
      <c r="AY335" s="161" t="s">
        <v>127</v>
      </c>
    </row>
    <row r="336" spans="2:65" s="14" customFormat="1" ht="11.25">
      <c r="B336" s="167"/>
      <c r="D336" s="150" t="s">
        <v>150</v>
      </c>
      <c r="E336" s="168" t="s">
        <v>232</v>
      </c>
      <c r="F336" s="169" t="s">
        <v>165</v>
      </c>
      <c r="H336" s="170">
        <v>1.88</v>
      </c>
      <c r="I336" s="171"/>
      <c r="L336" s="167"/>
      <c r="M336" s="172"/>
      <c r="T336" s="173"/>
      <c r="AT336" s="168" t="s">
        <v>150</v>
      </c>
      <c r="AU336" s="168" t="s">
        <v>89</v>
      </c>
      <c r="AV336" s="14" t="s">
        <v>134</v>
      </c>
      <c r="AW336" s="14" t="s">
        <v>30</v>
      </c>
      <c r="AX336" s="14" t="s">
        <v>81</v>
      </c>
      <c r="AY336" s="168" t="s">
        <v>127</v>
      </c>
    </row>
    <row r="337" spans="2:65" s="1" customFormat="1" ht="16.5" customHeight="1">
      <c r="B337" s="136"/>
      <c r="C337" s="137" t="s">
        <v>518</v>
      </c>
      <c r="D337" s="137" t="s">
        <v>129</v>
      </c>
      <c r="E337" s="138" t="s">
        <v>602</v>
      </c>
      <c r="F337" s="139" t="s">
        <v>603</v>
      </c>
      <c r="G337" s="140" t="s">
        <v>132</v>
      </c>
      <c r="H337" s="141">
        <v>16.100000000000001</v>
      </c>
      <c r="I337" s="142"/>
      <c r="J337" s="143">
        <f>ROUND(I337*H337,2)</f>
        <v>0</v>
      </c>
      <c r="K337" s="139" t="s">
        <v>133</v>
      </c>
      <c r="L337" s="32"/>
      <c r="M337" s="144" t="s">
        <v>1</v>
      </c>
      <c r="N337" s="145" t="s">
        <v>38</v>
      </c>
      <c r="P337" s="146">
        <f>O337*H337</f>
        <v>0</v>
      </c>
      <c r="Q337" s="146">
        <v>1.1169999999999999E-2</v>
      </c>
      <c r="R337" s="146">
        <f>Q337*H337</f>
        <v>0.179837</v>
      </c>
      <c r="S337" s="146">
        <v>0</v>
      </c>
      <c r="T337" s="147">
        <f>S337*H337</f>
        <v>0</v>
      </c>
      <c r="AR337" s="148" t="s">
        <v>134</v>
      </c>
      <c r="AT337" s="148" t="s">
        <v>129</v>
      </c>
      <c r="AU337" s="148" t="s">
        <v>89</v>
      </c>
      <c r="AY337" s="17" t="s">
        <v>127</v>
      </c>
      <c r="BE337" s="149">
        <f>IF(N337="základní",J337,0)</f>
        <v>0</v>
      </c>
      <c r="BF337" s="149">
        <f>IF(N337="snížená",J337,0)</f>
        <v>0</v>
      </c>
      <c r="BG337" s="149">
        <f>IF(N337="zákl. přenesená",J337,0)</f>
        <v>0</v>
      </c>
      <c r="BH337" s="149">
        <f>IF(N337="sníž. přenesená",J337,0)</f>
        <v>0</v>
      </c>
      <c r="BI337" s="149">
        <f>IF(N337="nulová",J337,0)</f>
        <v>0</v>
      </c>
      <c r="BJ337" s="17" t="s">
        <v>81</v>
      </c>
      <c r="BK337" s="149">
        <f>ROUND(I337*H337,2)</f>
        <v>0</v>
      </c>
      <c r="BL337" s="17" t="s">
        <v>134</v>
      </c>
      <c r="BM337" s="148" t="s">
        <v>604</v>
      </c>
    </row>
    <row r="338" spans="2:65" s="1" customFormat="1" ht="11.25">
      <c r="B338" s="32"/>
      <c r="D338" s="150" t="s">
        <v>136</v>
      </c>
      <c r="F338" s="151" t="s">
        <v>605</v>
      </c>
      <c r="I338" s="152"/>
      <c r="L338" s="32"/>
      <c r="M338" s="153"/>
      <c r="T338" s="56"/>
      <c r="AT338" s="17" t="s">
        <v>136</v>
      </c>
      <c r="AU338" s="17" t="s">
        <v>89</v>
      </c>
    </row>
    <row r="339" spans="2:65" s="13" customFormat="1" ht="11.25">
      <c r="B339" s="160"/>
      <c r="D339" s="150" t="s">
        <v>150</v>
      </c>
      <c r="E339" s="161" t="s">
        <v>1</v>
      </c>
      <c r="F339" s="162" t="s">
        <v>228</v>
      </c>
      <c r="H339" s="163">
        <v>16.100000000000001</v>
      </c>
      <c r="I339" s="164"/>
      <c r="L339" s="160"/>
      <c r="M339" s="165"/>
      <c r="T339" s="166"/>
      <c r="AT339" s="161" t="s">
        <v>150</v>
      </c>
      <c r="AU339" s="161" t="s">
        <v>89</v>
      </c>
      <c r="AV339" s="13" t="s">
        <v>89</v>
      </c>
      <c r="AW339" s="13" t="s">
        <v>30</v>
      </c>
      <c r="AX339" s="13" t="s">
        <v>73</v>
      </c>
      <c r="AY339" s="161" t="s">
        <v>127</v>
      </c>
    </row>
    <row r="340" spans="2:65" s="14" customFormat="1" ht="11.25">
      <c r="B340" s="167"/>
      <c r="D340" s="150" t="s">
        <v>150</v>
      </c>
      <c r="E340" s="168" t="s">
        <v>227</v>
      </c>
      <c r="F340" s="169" t="s">
        <v>165</v>
      </c>
      <c r="H340" s="170">
        <v>16.100000000000001</v>
      </c>
      <c r="I340" s="171"/>
      <c r="L340" s="167"/>
      <c r="M340" s="172"/>
      <c r="T340" s="173"/>
      <c r="AT340" s="168" t="s">
        <v>150</v>
      </c>
      <c r="AU340" s="168" t="s">
        <v>89</v>
      </c>
      <c r="AV340" s="14" t="s">
        <v>134</v>
      </c>
      <c r="AW340" s="14" t="s">
        <v>30</v>
      </c>
      <c r="AX340" s="14" t="s">
        <v>81</v>
      </c>
      <c r="AY340" s="168" t="s">
        <v>127</v>
      </c>
    </row>
    <row r="341" spans="2:65" s="1" customFormat="1" ht="16.5" customHeight="1">
      <c r="B341" s="136"/>
      <c r="C341" s="137" t="s">
        <v>606</v>
      </c>
      <c r="D341" s="137" t="s">
        <v>129</v>
      </c>
      <c r="E341" s="138" t="s">
        <v>607</v>
      </c>
      <c r="F341" s="139" t="s">
        <v>608</v>
      </c>
      <c r="G341" s="140" t="s">
        <v>132</v>
      </c>
      <c r="H341" s="141">
        <v>16.100000000000001</v>
      </c>
      <c r="I341" s="142"/>
      <c r="J341" s="143">
        <f>ROUND(I341*H341,2)</f>
        <v>0</v>
      </c>
      <c r="K341" s="139" t="s">
        <v>133</v>
      </c>
      <c r="L341" s="32"/>
      <c r="M341" s="144" t="s">
        <v>1</v>
      </c>
      <c r="N341" s="145" t="s">
        <v>38</v>
      </c>
      <c r="P341" s="146">
        <f>O341*H341</f>
        <v>0</v>
      </c>
      <c r="Q341" s="146">
        <v>0</v>
      </c>
      <c r="R341" s="146">
        <f>Q341*H341</f>
        <v>0</v>
      </c>
      <c r="S341" s="146">
        <v>0</v>
      </c>
      <c r="T341" s="147">
        <f>S341*H341</f>
        <v>0</v>
      </c>
      <c r="AR341" s="148" t="s">
        <v>134</v>
      </c>
      <c r="AT341" s="148" t="s">
        <v>129</v>
      </c>
      <c r="AU341" s="148" t="s">
        <v>89</v>
      </c>
      <c r="AY341" s="17" t="s">
        <v>127</v>
      </c>
      <c r="BE341" s="149">
        <f>IF(N341="základní",J341,0)</f>
        <v>0</v>
      </c>
      <c r="BF341" s="149">
        <f>IF(N341="snížená",J341,0)</f>
        <v>0</v>
      </c>
      <c r="BG341" s="149">
        <f>IF(N341="zákl. přenesená",J341,0)</f>
        <v>0</v>
      </c>
      <c r="BH341" s="149">
        <f>IF(N341="sníž. přenesená",J341,0)</f>
        <v>0</v>
      </c>
      <c r="BI341" s="149">
        <f>IF(N341="nulová",J341,0)</f>
        <v>0</v>
      </c>
      <c r="BJ341" s="17" t="s">
        <v>81</v>
      </c>
      <c r="BK341" s="149">
        <f>ROUND(I341*H341,2)</f>
        <v>0</v>
      </c>
      <c r="BL341" s="17" t="s">
        <v>134</v>
      </c>
      <c r="BM341" s="148" t="s">
        <v>609</v>
      </c>
    </row>
    <row r="342" spans="2:65" s="1" customFormat="1" ht="11.25">
      <c r="B342" s="32"/>
      <c r="D342" s="150" t="s">
        <v>136</v>
      </c>
      <c r="F342" s="151" t="s">
        <v>610</v>
      </c>
      <c r="I342" s="152"/>
      <c r="L342" s="32"/>
      <c r="M342" s="153"/>
      <c r="T342" s="56"/>
      <c r="AT342" s="17" t="s">
        <v>136</v>
      </c>
      <c r="AU342" s="17" t="s">
        <v>89</v>
      </c>
    </row>
    <row r="343" spans="2:65" s="13" customFormat="1" ht="11.25">
      <c r="B343" s="160"/>
      <c r="D343" s="150" t="s">
        <v>150</v>
      </c>
      <c r="E343" s="161" t="s">
        <v>1</v>
      </c>
      <c r="F343" s="162" t="s">
        <v>227</v>
      </c>
      <c r="H343" s="163">
        <v>16.100000000000001</v>
      </c>
      <c r="I343" s="164"/>
      <c r="L343" s="160"/>
      <c r="M343" s="165"/>
      <c r="T343" s="166"/>
      <c r="AT343" s="161" t="s">
        <v>150</v>
      </c>
      <c r="AU343" s="161" t="s">
        <v>89</v>
      </c>
      <c r="AV343" s="13" t="s">
        <v>89</v>
      </c>
      <c r="AW343" s="13" t="s">
        <v>30</v>
      </c>
      <c r="AX343" s="13" t="s">
        <v>81</v>
      </c>
      <c r="AY343" s="161" t="s">
        <v>127</v>
      </c>
    </row>
    <row r="344" spans="2:65" s="1" customFormat="1" ht="24.2" customHeight="1">
      <c r="B344" s="136"/>
      <c r="C344" s="137" t="s">
        <v>611</v>
      </c>
      <c r="D344" s="137" t="s">
        <v>129</v>
      </c>
      <c r="E344" s="138" t="s">
        <v>612</v>
      </c>
      <c r="F344" s="139" t="s">
        <v>613</v>
      </c>
      <c r="G344" s="140" t="s">
        <v>194</v>
      </c>
      <c r="H344" s="141">
        <v>0.24399999999999999</v>
      </c>
      <c r="I344" s="142"/>
      <c r="J344" s="143">
        <f>ROUND(I344*H344,2)</f>
        <v>0</v>
      </c>
      <c r="K344" s="139" t="s">
        <v>133</v>
      </c>
      <c r="L344" s="32"/>
      <c r="M344" s="144" t="s">
        <v>1</v>
      </c>
      <c r="N344" s="145" t="s">
        <v>38</v>
      </c>
      <c r="P344" s="146">
        <f>O344*H344</f>
        <v>0</v>
      </c>
      <c r="Q344" s="146">
        <v>1.05291</v>
      </c>
      <c r="R344" s="146">
        <f>Q344*H344</f>
        <v>0.25691004000000001</v>
      </c>
      <c r="S344" s="146">
        <v>0</v>
      </c>
      <c r="T344" s="147">
        <f>S344*H344</f>
        <v>0</v>
      </c>
      <c r="AR344" s="148" t="s">
        <v>134</v>
      </c>
      <c r="AT344" s="148" t="s">
        <v>129</v>
      </c>
      <c r="AU344" s="148" t="s">
        <v>89</v>
      </c>
      <c r="AY344" s="17" t="s">
        <v>127</v>
      </c>
      <c r="BE344" s="149">
        <f>IF(N344="základní",J344,0)</f>
        <v>0</v>
      </c>
      <c r="BF344" s="149">
        <f>IF(N344="snížená",J344,0)</f>
        <v>0</v>
      </c>
      <c r="BG344" s="149">
        <f>IF(N344="zákl. přenesená",J344,0)</f>
        <v>0</v>
      </c>
      <c r="BH344" s="149">
        <f>IF(N344="sníž. přenesená",J344,0)</f>
        <v>0</v>
      </c>
      <c r="BI344" s="149">
        <f>IF(N344="nulová",J344,0)</f>
        <v>0</v>
      </c>
      <c r="BJ344" s="17" t="s">
        <v>81</v>
      </c>
      <c r="BK344" s="149">
        <f>ROUND(I344*H344,2)</f>
        <v>0</v>
      </c>
      <c r="BL344" s="17" t="s">
        <v>134</v>
      </c>
      <c r="BM344" s="148" t="s">
        <v>614</v>
      </c>
    </row>
    <row r="345" spans="2:65" s="1" customFormat="1" ht="19.5">
      <c r="B345" s="32"/>
      <c r="D345" s="150" t="s">
        <v>136</v>
      </c>
      <c r="F345" s="151" t="s">
        <v>615</v>
      </c>
      <c r="I345" s="152"/>
      <c r="L345" s="32"/>
      <c r="M345" s="153"/>
      <c r="T345" s="56"/>
      <c r="AT345" s="17" t="s">
        <v>136</v>
      </c>
      <c r="AU345" s="17" t="s">
        <v>89</v>
      </c>
    </row>
    <row r="346" spans="2:65" s="13" customFormat="1" ht="11.25">
      <c r="B346" s="160"/>
      <c r="D346" s="150" t="s">
        <v>150</v>
      </c>
      <c r="E346" s="161" t="s">
        <v>1</v>
      </c>
      <c r="F346" s="162" t="s">
        <v>616</v>
      </c>
      <c r="H346" s="163">
        <v>0.24399999999999999</v>
      </c>
      <c r="I346" s="164"/>
      <c r="L346" s="160"/>
      <c r="M346" s="165"/>
      <c r="T346" s="166"/>
      <c r="AT346" s="161" t="s">
        <v>150</v>
      </c>
      <c r="AU346" s="161" t="s">
        <v>89</v>
      </c>
      <c r="AV346" s="13" t="s">
        <v>89</v>
      </c>
      <c r="AW346" s="13" t="s">
        <v>30</v>
      </c>
      <c r="AX346" s="13" t="s">
        <v>73</v>
      </c>
      <c r="AY346" s="161" t="s">
        <v>127</v>
      </c>
    </row>
    <row r="347" spans="2:65" s="14" customFormat="1" ht="11.25">
      <c r="B347" s="167"/>
      <c r="D347" s="150" t="s">
        <v>150</v>
      </c>
      <c r="E347" s="168" t="s">
        <v>1</v>
      </c>
      <c r="F347" s="169" t="s">
        <v>165</v>
      </c>
      <c r="H347" s="170">
        <v>0.24399999999999999</v>
      </c>
      <c r="I347" s="171"/>
      <c r="L347" s="167"/>
      <c r="M347" s="172"/>
      <c r="T347" s="173"/>
      <c r="AT347" s="168" t="s">
        <v>150</v>
      </c>
      <c r="AU347" s="168" t="s">
        <v>89</v>
      </c>
      <c r="AV347" s="14" t="s">
        <v>134</v>
      </c>
      <c r="AW347" s="14" t="s">
        <v>30</v>
      </c>
      <c r="AX347" s="14" t="s">
        <v>81</v>
      </c>
      <c r="AY347" s="168" t="s">
        <v>127</v>
      </c>
    </row>
    <row r="348" spans="2:65" s="1" customFormat="1" ht="24.2" customHeight="1">
      <c r="B348" s="136"/>
      <c r="C348" s="137" t="s">
        <v>512</v>
      </c>
      <c r="D348" s="137" t="s">
        <v>129</v>
      </c>
      <c r="E348" s="138" t="s">
        <v>617</v>
      </c>
      <c r="F348" s="139" t="s">
        <v>618</v>
      </c>
      <c r="G348" s="140" t="s">
        <v>132</v>
      </c>
      <c r="H348" s="141">
        <v>563</v>
      </c>
      <c r="I348" s="142"/>
      <c r="J348" s="143">
        <f>ROUND(I348*H348,2)</f>
        <v>0</v>
      </c>
      <c r="K348" s="139" t="s">
        <v>1</v>
      </c>
      <c r="L348" s="32"/>
      <c r="M348" s="144" t="s">
        <v>1</v>
      </c>
      <c r="N348" s="145" t="s">
        <v>38</v>
      </c>
      <c r="P348" s="146">
        <f>O348*H348</f>
        <v>0</v>
      </c>
      <c r="Q348" s="146">
        <v>0</v>
      </c>
      <c r="R348" s="146">
        <f>Q348*H348</f>
        <v>0</v>
      </c>
      <c r="S348" s="146">
        <v>0</v>
      </c>
      <c r="T348" s="147">
        <f>S348*H348</f>
        <v>0</v>
      </c>
      <c r="AR348" s="148" t="s">
        <v>134</v>
      </c>
      <c r="AT348" s="148" t="s">
        <v>129</v>
      </c>
      <c r="AU348" s="148" t="s">
        <v>89</v>
      </c>
      <c r="AY348" s="17" t="s">
        <v>127</v>
      </c>
      <c r="BE348" s="149">
        <f>IF(N348="základní",J348,0)</f>
        <v>0</v>
      </c>
      <c r="BF348" s="149">
        <f>IF(N348="snížená",J348,0)</f>
        <v>0</v>
      </c>
      <c r="BG348" s="149">
        <f>IF(N348="zákl. přenesená",J348,0)</f>
        <v>0</v>
      </c>
      <c r="BH348" s="149">
        <f>IF(N348="sníž. přenesená",J348,0)</f>
        <v>0</v>
      </c>
      <c r="BI348" s="149">
        <f>IF(N348="nulová",J348,0)</f>
        <v>0</v>
      </c>
      <c r="BJ348" s="17" t="s">
        <v>81</v>
      </c>
      <c r="BK348" s="149">
        <f>ROUND(I348*H348,2)</f>
        <v>0</v>
      </c>
      <c r="BL348" s="17" t="s">
        <v>134</v>
      </c>
      <c r="BM348" s="148" t="s">
        <v>619</v>
      </c>
    </row>
    <row r="349" spans="2:65" s="1" customFormat="1" ht="19.5">
      <c r="B349" s="32"/>
      <c r="D349" s="150" t="s">
        <v>136</v>
      </c>
      <c r="F349" s="151" t="s">
        <v>618</v>
      </c>
      <c r="I349" s="152"/>
      <c r="L349" s="32"/>
      <c r="M349" s="153"/>
      <c r="T349" s="56"/>
      <c r="AT349" s="17" t="s">
        <v>136</v>
      </c>
      <c r="AU349" s="17" t="s">
        <v>89</v>
      </c>
    </row>
    <row r="350" spans="2:65" s="1" customFormat="1" ht="19.5">
      <c r="B350" s="32"/>
      <c r="D350" s="150" t="s">
        <v>545</v>
      </c>
      <c r="F350" s="179" t="s">
        <v>620</v>
      </c>
      <c r="I350" s="152"/>
      <c r="L350" s="32"/>
      <c r="M350" s="153"/>
      <c r="T350" s="56"/>
      <c r="AT350" s="17" t="s">
        <v>545</v>
      </c>
      <c r="AU350" s="17" t="s">
        <v>89</v>
      </c>
    </row>
    <row r="351" spans="2:65" s="13" customFormat="1" ht="11.25">
      <c r="B351" s="160"/>
      <c r="D351" s="150" t="s">
        <v>150</v>
      </c>
      <c r="E351" s="161" t="s">
        <v>1</v>
      </c>
      <c r="F351" s="162" t="s">
        <v>621</v>
      </c>
      <c r="H351" s="163">
        <v>563</v>
      </c>
      <c r="I351" s="164"/>
      <c r="L351" s="160"/>
      <c r="M351" s="165"/>
      <c r="T351" s="166"/>
      <c r="AT351" s="161" t="s">
        <v>150</v>
      </c>
      <c r="AU351" s="161" t="s">
        <v>89</v>
      </c>
      <c r="AV351" s="13" t="s">
        <v>89</v>
      </c>
      <c r="AW351" s="13" t="s">
        <v>30</v>
      </c>
      <c r="AX351" s="13" t="s">
        <v>81</v>
      </c>
      <c r="AY351" s="161" t="s">
        <v>127</v>
      </c>
    </row>
    <row r="352" spans="2:65" s="1" customFormat="1" ht="24.2" customHeight="1">
      <c r="B352" s="136"/>
      <c r="C352" s="137" t="s">
        <v>622</v>
      </c>
      <c r="D352" s="137" t="s">
        <v>129</v>
      </c>
      <c r="E352" s="138" t="s">
        <v>623</v>
      </c>
      <c r="F352" s="139" t="s">
        <v>624</v>
      </c>
      <c r="G352" s="140" t="s">
        <v>132</v>
      </c>
      <c r="H352" s="141">
        <v>78.13</v>
      </c>
      <c r="I352" s="142"/>
      <c r="J352" s="143">
        <f>ROUND(I352*H352,2)</f>
        <v>0</v>
      </c>
      <c r="K352" s="139" t="s">
        <v>1</v>
      </c>
      <c r="L352" s="32"/>
      <c r="M352" s="144" t="s">
        <v>1</v>
      </c>
      <c r="N352" s="145" t="s">
        <v>38</v>
      </c>
      <c r="P352" s="146">
        <f>O352*H352</f>
        <v>0</v>
      </c>
      <c r="Q352" s="146">
        <v>0</v>
      </c>
      <c r="R352" s="146">
        <f>Q352*H352</f>
        <v>0</v>
      </c>
      <c r="S352" s="146">
        <v>0</v>
      </c>
      <c r="T352" s="147">
        <f>S352*H352</f>
        <v>0</v>
      </c>
      <c r="AR352" s="148" t="s">
        <v>134</v>
      </c>
      <c r="AT352" s="148" t="s">
        <v>129</v>
      </c>
      <c r="AU352" s="148" t="s">
        <v>89</v>
      </c>
      <c r="AY352" s="17" t="s">
        <v>127</v>
      </c>
      <c r="BE352" s="149">
        <f>IF(N352="základní",J352,0)</f>
        <v>0</v>
      </c>
      <c r="BF352" s="149">
        <f>IF(N352="snížená",J352,0)</f>
        <v>0</v>
      </c>
      <c r="BG352" s="149">
        <f>IF(N352="zákl. přenesená",J352,0)</f>
        <v>0</v>
      </c>
      <c r="BH352" s="149">
        <f>IF(N352="sníž. přenesená",J352,0)</f>
        <v>0</v>
      </c>
      <c r="BI352" s="149">
        <f>IF(N352="nulová",J352,0)</f>
        <v>0</v>
      </c>
      <c r="BJ352" s="17" t="s">
        <v>81</v>
      </c>
      <c r="BK352" s="149">
        <f>ROUND(I352*H352,2)</f>
        <v>0</v>
      </c>
      <c r="BL352" s="17" t="s">
        <v>134</v>
      </c>
      <c r="BM352" s="148" t="s">
        <v>625</v>
      </c>
    </row>
    <row r="353" spans="2:65" s="1" customFormat="1" ht="19.5">
      <c r="B353" s="32"/>
      <c r="D353" s="150" t="s">
        <v>136</v>
      </c>
      <c r="F353" s="151" t="s">
        <v>626</v>
      </c>
      <c r="I353" s="152"/>
      <c r="L353" s="32"/>
      <c r="M353" s="153"/>
      <c r="T353" s="56"/>
      <c r="AT353" s="17" t="s">
        <v>136</v>
      </c>
      <c r="AU353" s="17" t="s">
        <v>89</v>
      </c>
    </row>
    <row r="354" spans="2:65" s="1" customFormat="1" ht="19.5">
      <c r="B354" s="32"/>
      <c r="D354" s="150" t="s">
        <v>545</v>
      </c>
      <c r="F354" s="179" t="s">
        <v>627</v>
      </c>
      <c r="I354" s="152"/>
      <c r="L354" s="32"/>
      <c r="M354" s="153"/>
      <c r="T354" s="56"/>
      <c r="AT354" s="17" t="s">
        <v>545</v>
      </c>
      <c r="AU354" s="17" t="s">
        <v>89</v>
      </c>
    </row>
    <row r="355" spans="2:65" s="13" customFormat="1" ht="11.25">
      <c r="B355" s="160"/>
      <c r="D355" s="150" t="s">
        <v>150</v>
      </c>
      <c r="E355" s="161" t="s">
        <v>1</v>
      </c>
      <c r="F355" s="162" t="s">
        <v>628</v>
      </c>
      <c r="H355" s="163">
        <v>78.13</v>
      </c>
      <c r="I355" s="164"/>
      <c r="L355" s="160"/>
      <c r="M355" s="165"/>
      <c r="T355" s="166"/>
      <c r="AT355" s="161" t="s">
        <v>150</v>
      </c>
      <c r="AU355" s="161" t="s">
        <v>89</v>
      </c>
      <c r="AV355" s="13" t="s">
        <v>89</v>
      </c>
      <c r="AW355" s="13" t="s">
        <v>30</v>
      </c>
      <c r="AX355" s="13" t="s">
        <v>81</v>
      </c>
      <c r="AY355" s="161" t="s">
        <v>127</v>
      </c>
    </row>
    <row r="356" spans="2:65" s="1" customFormat="1" ht="24.2" customHeight="1">
      <c r="B356" s="136"/>
      <c r="C356" s="137" t="s">
        <v>629</v>
      </c>
      <c r="D356" s="137" t="s">
        <v>129</v>
      </c>
      <c r="E356" s="138" t="s">
        <v>630</v>
      </c>
      <c r="F356" s="139" t="s">
        <v>631</v>
      </c>
      <c r="G356" s="140" t="s">
        <v>132</v>
      </c>
      <c r="H356" s="141">
        <v>28</v>
      </c>
      <c r="I356" s="142"/>
      <c r="J356" s="143">
        <f>ROUND(I356*H356,2)</f>
        <v>0</v>
      </c>
      <c r="K356" s="139" t="s">
        <v>1</v>
      </c>
      <c r="L356" s="32"/>
      <c r="M356" s="144" t="s">
        <v>1</v>
      </c>
      <c r="N356" s="145" t="s">
        <v>38</v>
      </c>
      <c r="P356" s="146">
        <f>O356*H356</f>
        <v>0</v>
      </c>
      <c r="Q356" s="146">
        <v>0</v>
      </c>
      <c r="R356" s="146">
        <f>Q356*H356</f>
        <v>0</v>
      </c>
      <c r="S356" s="146">
        <v>0</v>
      </c>
      <c r="T356" s="147">
        <f>S356*H356</f>
        <v>0</v>
      </c>
      <c r="AR356" s="148" t="s">
        <v>134</v>
      </c>
      <c r="AT356" s="148" t="s">
        <v>129</v>
      </c>
      <c r="AU356" s="148" t="s">
        <v>89</v>
      </c>
      <c r="AY356" s="17" t="s">
        <v>127</v>
      </c>
      <c r="BE356" s="149">
        <f>IF(N356="základní",J356,0)</f>
        <v>0</v>
      </c>
      <c r="BF356" s="149">
        <f>IF(N356="snížená",J356,0)</f>
        <v>0</v>
      </c>
      <c r="BG356" s="149">
        <f>IF(N356="zákl. přenesená",J356,0)</f>
        <v>0</v>
      </c>
      <c r="BH356" s="149">
        <f>IF(N356="sníž. přenesená",J356,0)</f>
        <v>0</v>
      </c>
      <c r="BI356" s="149">
        <f>IF(N356="nulová",J356,0)</f>
        <v>0</v>
      </c>
      <c r="BJ356" s="17" t="s">
        <v>81</v>
      </c>
      <c r="BK356" s="149">
        <f>ROUND(I356*H356,2)</f>
        <v>0</v>
      </c>
      <c r="BL356" s="17" t="s">
        <v>134</v>
      </c>
      <c r="BM356" s="148" t="s">
        <v>632</v>
      </c>
    </row>
    <row r="357" spans="2:65" s="1" customFormat="1" ht="19.5">
      <c r="B357" s="32"/>
      <c r="D357" s="150" t="s">
        <v>136</v>
      </c>
      <c r="F357" s="151" t="s">
        <v>631</v>
      </c>
      <c r="I357" s="152"/>
      <c r="L357" s="32"/>
      <c r="M357" s="153"/>
      <c r="T357" s="56"/>
      <c r="AT357" s="17" t="s">
        <v>136</v>
      </c>
      <c r="AU357" s="17" t="s">
        <v>89</v>
      </c>
    </row>
    <row r="358" spans="2:65" s="1" customFormat="1" ht="19.5">
      <c r="B358" s="32"/>
      <c r="D358" s="150" t="s">
        <v>545</v>
      </c>
      <c r="F358" s="179" t="s">
        <v>627</v>
      </c>
      <c r="I358" s="152"/>
      <c r="L358" s="32"/>
      <c r="M358" s="153"/>
      <c r="T358" s="56"/>
      <c r="AT358" s="17" t="s">
        <v>545</v>
      </c>
      <c r="AU358" s="17" t="s">
        <v>89</v>
      </c>
    </row>
    <row r="359" spans="2:65" s="13" customFormat="1" ht="11.25">
      <c r="B359" s="160"/>
      <c r="D359" s="150" t="s">
        <v>150</v>
      </c>
      <c r="E359" s="161" t="s">
        <v>1</v>
      </c>
      <c r="F359" s="162" t="s">
        <v>633</v>
      </c>
      <c r="H359" s="163">
        <v>28</v>
      </c>
      <c r="I359" s="164"/>
      <c r="L359" s="160"/>
      <c r="M359" s="165"/>
      <c r="T359" s="166"/>
      <c r="AT359" s="161" t="s">
        <v>150</v>
      </c>
      <c r="AU359" s="161" t="s">
        <v>89</v>
      </c>
      <c r="AV359" s="13" t="s">
        <v>89</v>
      </c>
      <c r="AW359" s="13" t="s">
        <v>30</v>
      </c>
      <c r="AX359" s="13" t="s">
        <v>81</v>
      </c>
      <c r="AY359" s="161" t="s">
        <v>127</v>
      </c>
    </row>
    <row r="360" spans="2:65" s="1" customFormat="1" ht="24.2" customHeight="1">
      <c r="B360" s="136"/>
      <c r="C360" s="137" t="s">
        <v>634</v>
      </c>
      <c r="D360" s="137" t="s">
        <v>129</v>
      </c>
      <c r="E360" s="138" t="s">
        <v>635</v>
      </c>
      <c r="F360" s="139" t="s">
        <v>636</v>
      </c>
      <c r="G360" s="140" t="s">
        <v>132</v>
      </c>
      <c r="H360" s="141">
        <v>49.18</v>
      </c>
      <c r="I360" s="142"/>
      <c r="J360" s="143">
        <f>ROUND(I360*H360,2)</f>
        <v>0</v>
      </c>
      <c r="K360" s="139" t="s">
        <v>1</v>
      </c>
      <c r="L360" s="32"/>
      <c r="M360" s="144" t="s">
        <v>1</v>
      </c>
      <c r="N360" s="145" t="s">
        <v>38</v>
      </c>
      <c r="P360" s="146">
        <f>O360*H360</f>
        <v>0</v>
      </c>
      <c r="Q360" s="146">
        <v>0</v>
      </c>
      <c r="R360" s="146">
        <f>Q360*H360</f>
        <v>0</v>
      </c>
      <c r="S360" s="146">
        <v>0</v>
      </c>
      <c r="T360" s="147">
        <f>S360*H360</f>
        <v>0</v>
      </c>
      <c r="AR360" s="148" t="s">
        <v>134</v>
      </c>
      <c r="AT360" s="148" t="s">
        <v>129</v>
      </c>
      <c r="AU360" s="148" t="s">
        <v>89</v>
      </c>
      <c r="AY360" s="17" t="s">
        <v>127</v>
      </c>
      <c r="BE360" s="149">
        <f>IF(N360="základní",J360,0)</f>
        <v>0</v>
      </c>
      <c r="BF360" s="149">
        <f>IF(N360="snížená",J360,0)</f>
        <v>0</v>
      </c>
      <c r="BG360" s="149">
        <f>IF(N360="zákl. přenesená",J360,0)</f>
        <v>0</v>
      </c>
      <c r="BH360" s="149">
        <f>IF(N360="sníž. přenesená",J360,0)</f>
        <v>0</v>
      </c>
      <c r="BI360" s="149">
        <f>IF(N360="nulová",J360,0)</f>
        <v>0</v>
      </c>
      <c r="BJ360" s="17" t="s">
        <v>81</v>
      </c>
      <c r="BK360" s="149">
        <f>ROUND(I360*H360,2)</f>
        <v>0</v>
      </c>
      <c r="BL360" s="17" t="s">
        <v>134</v>
      </c>
      <c r="BM360" s="148" t="s">
        <v>637</v>
      </c>
    </row>
    <row r="361" spans="2:65" s="1" customFormat="1" ht="11.25">
      <c r="B361" s="32"/>
      <c r="D361" s="150" t="s">
        <v>136</v>
      </c>
      <c r="F361" s="151" t="s">
        <v>636</v>
      </c>
      <c r="I361" s="152"/>
      <c r="L361" s="32"/>
      <c r="M361" s="153"/>
      <c r="T361" s="56"/>
      <c r="AT361" s="17" t="s">
        <v>136</v>
      </c>
      <c r="AU361" s="17" t="s">
        <v>89</v>
      </c>
    </row>
    <row r="362" spans="2:65" s="13" customFormat="1" ht="11.25">
      <c r="B362" s="160"/>
      <c r="D362" s="150" t="s">
        <v>150</v>
      </c>
      <c r="E362" s="161" t="s">
        <v>1</v>
      </c>
      <c r="F362" s="162" t="s">
        <v>638</v>
      </c>
      <c r="H362" s="163">
        <v>49.18</v>
      </c>
      <c r="I362" s="164"/>
      <c r="L362" s="160"/>
      <c r="M362" s="165"/>
      <c r="T362" s="166"/>
      <c r="AT362" s="161" t="s">
        <v>150</v>
      </c>
      <c r="AU362" s="161" t="s">
        <v>89</v>
      </c>
      <c r="AV362" s="13" t="s">
        <v>89</v>
      </c>
      <c r="AW362" s="13" t="s">
        <v>30</v>
      </c>
      <c r="AX362" s="13" t="s">
        <v>81</v>
      </c>
      <c r="AY362" s="161" t="s">
        <v>127</v>
      </c>
    </row>
    <row r="363" spans="2:65" s="11" customFormat="1" ht="22.9" customHeight="1">
      <c r="B363" s="124"/>
      <c r="D363" s="125" t="s">
        <v>72</v>
      </c>
      <c r="E363" s="134" t="s">
        <v>166</v>
      </c>
      <c r="F363" s="134" t="s">
        <v>639</v>
      </c>
      <c r="I363" s="127"/>
      <c r="J363" s="135">
        <f>BK363</f>
        <v>0</v>
      </c>
      <c r="L363" s="124"/>
      <c r="M363" s="129"/>
      <c r="P363" s="130">
        <f>SUM(P364:P441)</f>
        <v>0</v>
      </c>
      <c r="R363" s="130">
        <f>SUM(R364:R441)</f>
        <v>285.26698385999998</v>
      </c>
      <c r="T363" s="131">
        <f>SUM(T364:T441)</f>
        <v>0</v>
      </c>
      <c r="AR363" s="125" t="s">
        <v>81</v>
      </c>
      <c r="AT363" s="132" t="s">
        <v>72</v>
      </c>
      <c r="AU363" s="132" t="s">
        <v>81</v>
      </c>
      <c r="AY363" s="125" t="s">
        <v>127</v>
      </c>
      <c r="BK363" s="133">
        <f>SUM(BK364:BK441)</f>
        <v>0</v>
      </c>
    </row>
    <row r="364" spans="2:65" s="1" customFormat="1" ht="33" customHeight="1">
      <c r="B364" s="136"/>
      <c r="C364" s="137" t="s">
        <v>640</v>
      </c>
      <c r="D364" s="137" t="s">
        <v>129</v>
      </c>
      <c r="E364" s="138" t="s">
        <v>641</v>
      </c>
      <c r="F364" s="139" t="s">
        <v>642</v>
      </c>
      <c r="G364" s="140" t="s">
        <v>147</v>
      </c>
      <c r="H364" s="141">
        <v>106.67</v>
      </c>
      <c r="I364" s="142"/>
      <c r="J364" s="143">
        <f>ROUND(I364*H364,2)</f>
        <v>0</v>
      </c>
      <c r="K364" s="139" t="s">
        <v>1</v>
      </c>
      <c r="L364" s="32"/>
      <c r="M364" s="144" t="s">
        <v>1</v>
      </c>
      <c r="N364" s="145" t="s">
        <v>38</v>
      </c>
      <c r="P364" s="146">
        <f>O364*H364</f>
        <v>0</v>
      </c>
      <c r="Q364" s="146">
        <v>2.4</v>
      </c>
      <c r="R364" s="146">
        <f>Q364*H364</f>
        <v>256.00799999999998</v>
      </c>
      <c r="S364" s="146">
        <v>0</v>
      </c>
      <c r="T364" s="147">
        <f>S364*H364</f>
        <v>0</v>
      </c>
      <c r="AR364" s="148" t="s">
        <v>134</v>
      </c>
      <c r="AT364" s="148" t="s">
        <v>129</v>
      </c>
      <c r="AU364" s="148" t="s">
        <v>89</v>
      </c>
      <c r="AY364" s="17" t="s">
        <v>127</v>
      </c>
      <c r="BE364" s="149">
        <f>IF(N364="základní",J364,0)</f>
        <v>0</v>
      </c>
      <c r="BF364" s="149">
        <f>IF(N364="snížená",J364,0)</f>
        <v>0</v>
      </c>
      <c r="BG364" s="149">
        <f>IF(N364="zákl. přenesená",J364,0)</f>
        <v>0</v>
      </c>
      <c r="BH364" s="149">
        <f>IF(N364="sníž. přenesená",J364,0)</f>
        <v>0</v>
      </c>
      <c r="BI364" s="149">
        <f>IF(N364="nulová",J364,0)</f>
        <v>0</v>
      </c>
      <c r="BJ364" s="17" t="s">
        <v>81</v>
      </c>
      <c r="BK364" s="149">
        <f>ROUND(I364*H364,2)</f>
        <v>0</v>
      </c>
      <c r="BL364" s="17" t="s">
        <v>134</v>
      </c>
      <c r="BM364" s="148" t="s">
        <v>643</v>
      </c>
    </row>
    <row r="365" spans="2:65" s="1" customFormat="1" ht="19.5">
      <c r="B365" s="32"/>
      <c r="D365" s="150" t="s">
        <v>136</v>
      </c>
      <c r="F365" s="151" t="s">
        <v>644</v>
      </c>
      <c r="I365" s="152"/>
      <c r="L365" s="32"/>
      <c r="M365" s="153"/>
      <c r="T365" s="56"/>
      <c r="AT365" s="17" t="s">
        <v>136</v>
      </c>
      <c r="AU365" s="17" t="s">
        <v>89</v>
      </c>
    </row>
    <row r="366" spans="2:65" s="13" customFormat="1" ht="11.25">
      <c r="B366" s="160"/>
      <c r="D366" s="150" t="s">
        <v>150</v>
      </c>
      <c r="E366" s="161" t="s">
        <v>1</v>
      </c>
      <c r="F366" s="162" t="s">
        <v>645</v>
      </c>
      <c r="H366" s="163">
        <v>96.543999999999997</v>
      </c>
      <c r="I366" s="164"/>
      <c r="L366" s="160"/>
      <c r="M366" s="165"/>
      <c r="T366" s="166"/>
      <c r="AT366" s="161" t="s">
        <v>150</v>
      </c>
      <c r="AU366" s="161" t="s">
        <v>89</v>
      </c>
      <c r="AV366" s="13" t="s">
        <v>89</v>
      </c>
      <c r="AW366" s="13" t="s">
        <v>30</v>
      </c>
      <c r="AX366" s="13" t="s">
        <v>73</v>
      </c>
      <c r="AY366" s="161" t="s">
        <v>127</v>
      </c>
    </row>
    <row r="367" spans="2:65" s="13" customFormat="1" ht="11.25">
      <c r="B367" s="160"/>
      <c r="D367" s="150" t="s">
        <v>150</v>
      </c>
      <c r="E367" s="161" t="s">
        <v>1</v>
      </c>
      <c r="F367" s="162" t="s">
        <v>646</v>
      </c>
      <c r="H367" s="163">
        <v>10.125999999999999</v>
      </c>
      <c r="I367" s="164"/>
      <c r="L367" s="160"/>
      <c r="M367" s="165"/>
      <c r="T367" s="166"/>
      <c r="AT367" s="161" t="s">
        <v>150</v>
      </c>
      <c r="AU367" s="161" t="s">
        <v>89</v>
      </c>
      <c r="AV367" s="13" t="s">
        <v>89</v>
      </c>
      <c r="AW367" s="13" t="s">
        <v>30</v>
      </c>
      <c r="AX367" s="13" t="s">
        <v>73</v>
      </c>
      <c r="AY367" s="161" t="s">
        <v>127</v>
      </c>
    </row>
    <row r="368" spans="2:65" s="14" customFormat="1" ht="11.25">
      <c r="B368" s="167"/>
      <c r="D368" s="150" t="s">
        <v>150</v>
      </c>
      <c r="E368" s="168" t="s">
        <v>1</v>
      </c>
      <c r="F368" s="169" t="s">
        <v>165</v>
      </c>
      <c r="H368" s="170">
        <v>106.67</v>
      </c>
      <c r="I368" s="171"/>
      <c r="L368" s="167"/>
      <c r="M368" s="172"/>
      <c r="T368" s="173"/>
      <c r="AT368" s="168" t="s">
        <v>150</v>
      </c>
      <c r="AU368" s="168" t="s">
        <v>89</v>
      </c>
      <c r="AV368" s="14" t="s">
        <v>134</v>
      </c>
      <c r="AW368" s="14" t="s">
        <v>30</v>
      </c>
      <c r="AX368" s="14" t="s">
        <v>81</v>
      </c>
      <c r="AY368" s="168" t="s">
        <v>127</v>
      </c>
    </row>
    <row r="369" spans="2:65" s="1" customFormat="1" ht="24.2" customHeight="1">
      <c r="B369" s="136"/>
      <c r="C369" s="137" t="s">
        <v>647</v>
      </c>
      <c r="D369" s="137" t="s">
        <v>129</v>
      </c>
      <c r="E369" s="138" t="s">
        <v>648</v>
      </c>
      <c r="F369" s="139" t="s">
        <v>649</v>
      </c>
      <c r="G369" s="140" t="s">
        <v>132</v>
      </c>
      <c r="H369" s="141">
        <v>96.307000000000002</v>
      </c>
      <c r="I369" s="142"/>
      <c r="J369" s="143">
        <f>ROUND(I369*H369,2)</f>
        <v>0</v>
      </c>
      <c r="K369" s="139" t="s">
        <v>133</v>
      </c>
      <c r="L369" s="32"/>
      <c r="M369" s="144" t="s">
        <v>1</v>
      </c>
      <c r="N369" s="145" t="s">
        <v>38</v>
      </c>
      <c r="P369" s="146">
        <f>O369*H369</f>
        <v>0</v>
      </c>
      <c r="Q369" s="146">
        <v>7.3499999999999998E-3</v>
      </c>
      <c r="R369" s="146">
        <f>Q369*H369</f>
        <v>0.70785644999999997</v>
      </c>
      <c r="S369" s="146">
        <v>0</v>
      </c>
      <c r="T369" s="147">
        <f>S369*H369</f>
        <v>0</v>
      </c>
      <c r="AR369" s="148" t="s">
        <v>134</v>
      </c>
      <c r="AT369" s="148" t="s">
        <v>129</v>
      </c>
      <c r="AU369" s="148" t="s">
        <v>89</v>
      </c>
      <c r="AY369" s="17" t="s">
        <v>127</v>
      </c>
      <c r="BE369" s="149">
        <f>IF(N369="základní",J369,0)</f>
        <v>0</v>
      </c>
      <c r="BF369" s="149">
        <f>IF(N369="snížená",J369,0)</f>
        <v>0</v>
      </c>
      <c r="BG369" s="149">
        <f>IF(N369="zákl. přenesená",J369,0)</f>
        <v>0</v>
      </c>
      <c r="BH369" s="149">
        <f>IF(N369="sníž. přenesená",J369,0)</f>
        <v>0</v>
      </c>
      <c r="BI369" s="149">
        <f>IF(N369="nulová",J369,0)</f>
        <v>0</v>
      </c>
      <c r="BJ369" s="17" t="s">
        <v>81</v>
      </c>
      <c r="BK369" s="149">
        <f>ROUND(I369*H369,2)</f>
        <v>0</v>
      </c>
      <c r="BL369" s="17" t="s">
        <v>134</v>
      </c>
      <c r="BM369" s="148" t="s">
        <v>650</v>
      </c>
    </row>
    <row r="370" spans="2:65" s="1" customFormat="1" ht="19.5">
      <c r="B370" s="32"/>
      <c r="D370" s="150" t="s">
        <v>136</v>
      </c>
      <c r="F370" s="151" t="s">
        <v>651</v>
      </c>
      <c r="I370" s="152"/>
      <c r="L370" s="32"/>
      <c r="M370" s="153"/>
      <c r="T370" s="56"/>
      <c r="AT370" s="17" t="s">
        <v>136</v>
      </c>
      <c r="AU370" s="17" t="s">
        <v>89</v>
      </c>
    </row>
    <row r="371" spans="2:65" s="13" customFormat="1" ht="11.25">
      <c r="B371" s="160"/>
      <c r="D371" s="150" t="s">
        <v>150</v>
      </c>
      <c r="E371" s="161" t="s">
        <v>1</v>
      </c>
      <c r="F371" s="162" t="s">
        <v>652</v>
      </c>
      <c r="H371" s="163">
        <v>96.307000000000002</v>
      </c>
      <c r="I371" s="164"/>
      <c r="L371" s="160"/>
      <c r="M371" s="165"/>
      <c r="T371" s="166"/>
      <c r="AT371" s="161" t="s">
        <v>150</v>
      </c>
      <c r="AU371" s="161" t="s">
        <v>89</v>
      </c>
      <c r="AV371" s="13" t="s">
        <v>89</v>
      </c>
      <c r="AW371" s="13" t="s">
        <v>30</v>
      </c>
      <c r="AX371" s="13" t="s">
        <v>81</v>
      </c>
      <c r="AY371" s="161" t="s">
        <v>127</v>
      </c>
    </row>
    <row r="372" spans="2:65" s="1" customFormat="1" ht="24.2" customHeight="1">
      <c r="B372" s="136"/>
      <c r="C372" s="137" t="s">
        <v>653</v>
      </c>
      <c r="D372" s="137" t="s">
        <v>129</v>
      </c>
      <c r="E372" s="138" t="s">
        <v>654</v>
      </c>
      <c r="F372" s="139" t="s">
        <v>655</v>
      </c>
      <c r="G372" s="140" t="s">
        <v>132</v>
      </c>
      <c r="H372" s="141">
        <v>5.67</v>
      </c>
      <c r="I372" s="142"/>
      <c r="J372" s="143">
        <f>ROUND(I372*H372,2)</f>
        <v>0</v>
      </c>
      <c r="K372" s="139" t="s">
        <v>133</v>
      </c>
      <c r="L372" s="32"/>
      <c r="M372" s="144" t="s">
        <v>1</v>
      </c>
      <c r="N372" s="145" t="s">
        <v>38</v>
      </c>
      <c r="P372" s="146">
        <f>O372*H372</f>
        <v>0</v>
      </c>
      <c r="Q372" s="146">
        <v>1.54E-2</v>
      </c>
      <c r="R372" s="146">
        <f>Q372*H372</f>
        <v>8.7318000000000007E-2</v>
      </c>
      <c r="S372" s="146">
        <v>0</v>
      </c>
      <c r="T372" s="147">
        <f>S372*H372</f>
        <v>0</v>
      </c>
      <c r="AR372" s="148" t="s">
        <v>134</v>
      </c>
      <c r="AT372" s="148" t="s">
        <v>129</v>
      </c>
      <c r="AU372" s="148" t="s">
        <v>89</v>
      </c>
      <c r="AY372" s="17" t="s">
        <v>127</v>
      </c>
      <c r="BE372" s="149">
        <f>IF(N372="základní",J372,0)</f>
        <v>0</v>
      </c>
      <c r="BF372" s="149">
        <f>IF(N372="snížená",J372,0)</f>
        <v>0</v>
      </c>
      <c r="BG372" s="149">
        <f>IF(N372="zákl. přenesená",J372,0)</f>
        <v>0</v>
      </c>
      <c r="BH372" s="149">
        <f>IF(N372="sníž. přenesená",J372,0)</f>
        <v>0</v>
      </c>
      <c r="BI372" s="149">
        <f>IF(N372="nulová",J372,0)</f>
        <v>0</v>
      </c>
      <c r="BJ372" s="17" t="s">
        <v>81</v>
      </c>
      <c r="BK372" s="149">
        <f>ROUND(I372*H372,2)</f>
        <v>0</v>
      </c>
      <c r="BL372" s="17" t="s">
        <v>134</v>
      </c>
      <c r="BM372" s="148" t="s">
        <v>656</v>
      </c>
    </row>
    <row r="373" spans="2:65" s="1" customFormat="1" ht="19.5">
      <c r="B373" s="32"/>
      <c r="D373" s="150" t="s">
        <v>136</v>
      </c>
      <c r="F373" s="151" t="s">
        <v>657</v>
      </c>
      <c r="I373" s="152"/>
      <c r="L373" s="32"/>
      <c r="M373" s="153"/>
      <c r="T373" s="56"/>
      <c r="AT373" s="17" t="s">
        <v>136</v>
      </c>
      <c r="AU373" s="17" t="s">
        <v>89</v>
      </c>
    </row>
    <row r="374" spans="2:65" s="12" customFormat="1" ht="11.25">
      <c r="B374" s="154"/>
      <c r="D374" s="150" t="s">
        <v>150</v>
      </c>
      <c r="E374" s="155" t="s">
        <v>1</v>
      </c>
      <c r="F374" s="156" t="s">
        <v>658</v>
      </c>
      <c r="H374" s="155" t="s">
        <v>1</v>
      </c>
      <c r="I374" s="157"/>
      <c r="L374" s="154"/>
      <c r="M374" s="158"/>
      <c r="T374" s="159"/>
      <c r="AT374" s="155" t="s">
        <v>150</v>
      </c>
      <c r="AU374" s="155" t="s">
        <v>89</v>
      </c>
      <c r="AV374" s="12" t="s">
        <v>81</v>
      </c>
      <c r="AW374" s="12" t="s">
        <v>30</v>
      </c>
      <c r="AX374" s="12" t="s">
        <v>73</v>
      </c>
      <c r="AY374" s="155" t="s">
        <v>127</v>
      </c>
    </row>
    <row r="375" spans="2:65" s="13" customFormat="1" ht="11.25">
      <c r="B375" s="160"/>
      <c r="D375" s="150" t="s">
        <v>150</v>
      </c>
      <c r="E375" s="161" t="s">
        <v>1</v>
      </c>
      <c r="F375" s="162" t="s">
        <v>659</v>
      </c>
      <c r="H375" s="163">
        <v>5.67</v>
      </c>
      <c r="I375" s="164"/>
      <c r="L375" s="160"/>
      <c r="M375" s="165"/>
      <c r="T375" s="166"/>
      <c r="AT375" s="161" t="s">
        <v>150</v>
      </c>
      <c r="AU375" s="161" t="s">
        <v>89</v>
      </c>
      <c r="AV375" s="13" t="s">
        <v>89</v>
      </c>
      <c r="AW375" s="13" t="s">
        <v>30</v>
      </c>
      <c r="AX375" s="13" t="s">
        <v>73</v>
      </c>
      <c r="AY375" s="161" t="s">
        <v>127</v>
      </c>
    </row>
    <row r="376" spans="2:65" s="14" customFormat="1" ht="11.25">
      <c r="B376" s="167"/>
      <c r="D376" s="150" t="s">
        <v>150</v>
      </c>
      <c r="E376" s="168" t="s">
        <v>302</v>
      </c>
      <c r="F376" s="169" t="s">
        <v>165</v>
      </c>
      <c r="H376" s="170">
        <v>5.67</v>
      </c>
      <c r="I376" s="171"/>
      <c r="L376" s="167"/>
      <c r="M376" s="172"/>
      <c r="T376" s="173"/>
      <c r="AT376" s="168" t="s">
        <v>150</v>
      </c>
      <c r="AU376" s="168" t="s">
        <v>89</v>
      </c>
      <c r="AV376" s="14" t="s">
        <v>134</v>
      </c>
      <c r="AW376" s="14" t="s">
        <v>30</v>
      </c>
      <c r="AX376" s="14" t="s">
        <v>81</v>
      </c>
      <c r="AY376" s="168" t="s">
        <v>127</v>
      </c>
    </row>
    <row r="377" spans="2:65" s="1" customFormat="1" ht="24.2" customHeight="1">
      <c r="B377" s="136"/>
      <c r="C377" s="137" t="s">
        <v>660</v>
      </c>
      <c r="D377" s="137" t="s">
        <v>129</v>
      </c>
      <c r="E377" s="138" t="s">
        <v>661</v>
      </c>
      <c r="F377" s="139" t="s">
        <v>662</v>
      </c>
      <c r="G377" s="140" t="s">
        <v>132</v>
      </c>
      <c r="H377" s="141">
        <v>90.637</v>
      </c>
      <c r="I377" s="142"/>
      <c r="J377" s="143">
        <f>ROUND(I377*H377,2)</f>
        <v>0</v>
      </c>
      <c r="K377" s="139" t="s">
        <v>133</v>
      </c>
      <c r="L377" s="32"/>
      <c r="M377" s="144" t="s">
        <v>1</v>
      </c>
      <c r="N377" s="145" t="s">
        <v>38</v>
      </c>
      <c r="P377" s="146">
        <f>O377*H377</f>
        <v>0</v>
      </c>
      <c r="Q377" s="146">
        <v>1.8380000000000001E-2</v>
      </c>
      <c r="R377" s="146">
        <f>Q377*H377</f>
        <v>1.66590806</v>
      </c>
      <c r="S377" s="146">
        <v>0</v>
      </c>
      <c r="T377" s="147">
        <f>S377*H377</f>
        <v>0</v>
      </c>
      <c r="AR377" s="148" t="s">
        <v>134</v>
      </c>
      <c r="AT377" s="148" t="s">
        <v>129</v>
      </c>
      <c r="AU377" s="148" t="s">
        <v>89</v>
      </c>
      <c r="AY377" s="17" t="s">
        <v>127</v>
      </c>
      <c r="BE377" s="149">
        <f>IF(N377="základní",J377,0)</f>
        <v>0</v>
      </c>
      <c r="BF377" s="149">
        <f>IF(N377="snížená",J377,0)</f>
        <v>0</v>
      </c>
      <c r="BG377" s="149">
        <f>IF(N377="zákl. přenesená",J377,0)</f>
        <v>0</v>
      </c>
      <c r="BH377" s="149">
        <f>IF(N377="sníž. přenesená",J377,0)</f>
        <v>0</v>
      </c>
      <c r="BI377" s="149">
        <f>IF(N377="nulová",J377,0)</f>
        <v>0</v>
      </c>
      <c r="BJ377" s="17" t="s">
        <v>81</v>
      </c>
      <c r="BK377" s="149">
        <f>ROUND(I377*H377,2)</f>
        <v>0</v>
      </c>
      <c r="BL377" s="17" t="s">
        <v>134</v>
      </c>
      <c r="BM377" s="148" t="s">
        <v>663</v>
      </c>
    </row>
    <row r="378" spans="2:65" s="1" customFormat="1" ht="29.25">
      <c r="B378" s="32"/>
      <c r="D378" s="150" t="s">
        <v>136</v>
      </c>
      <c r="F378" s="151" t="s">
        <v>664</v>
      </c>
      <c r="I378" s="152"/>
      <c r="L378" s="32"/>
      <c r="M378" s="153"/>
      <c r="T378" s="56"/>
      <c r="AT378" s="17" t="s">
        <v>136</v>
      </c>
      <c r="AU378" s="17" t="s">
        <v>89</v>
      </c>
    </row>
    <row r="379" spans="2:65" s="12" customFormat="1" ht="11.25">
      <c r="B379" s="154"/>
      <c r="D379" s="150" t="s">
        <v>150</v>
      </c>
      <c r="E379" s="155" t="s">
        <v>1</v>
      </c>
      <c r="F379" s="156" t="s">
        <v>665</v>
      </c>
      <c r="H379" s="155" t="s">
        <v>1</v>
      </c>
      <c r="I379" s="157"/>
      <c r="L379" s="154"/>
      <c r="M379" s="158"/>
      <c r="T379" s="159"/>
      <c r="AT379" s="155" t="s">
        <v>150</v>
      </c>
      <c r="AU379" s="155" t="s">
        <v>89</v>
      </c>
      <c r="AV379" s="12" t="s">
        <v>81</v>
      </c>
      <c r="AW379" s="12" t="s">
        <v>30</v>
      </c>
      <c r="AX379" s="12" t="s">
        <v>73</v>
      </c>
      <c r="AY379" s="155" t="s">
        <v>127</v>
      </c>
    </row>
    <row r="380" spans="2:65" s="13" customFormat="1" ht="11.25">
      <c r="B380" s="160"/>
      <c r="D380" s="150" t="s">
        <v>150</v>
      </c>
      <c r="E380" s="161" t="s">
        <v>1</v>
      </c>
      <c r="F380" s="162" t="s">
        <v>666</v>
      </c>
      <c r="H380" s="163">
        <v>0</v>
      </c>
      <c r="I380" s="164"/>
      <c r="L380" s="160"/>
      <c r="M380" s="165"/>
      <c r="T380" s="166"/>
      <c r="AT380" s="161" t="s">
        <v>150</v>
      </c>
      <c r="AU380" s="161" t="s">
        <v>89</v>
      </c>
      <c r="AV380" s="13" t="s">
        <v>89</v>
      </c>
      <c r="AW380" s="13" t="s">
        <v>30</v>
      </c>
      <c r="AX380" s="13" t="s">
        <v>73</v>
      </c>
      <c r="AY380" s="161" t="s">
        <v>127</v>
      </c>
    </row>
    <row r="381" spans="2:65" s="13" customFormat="1" ht="11.25">
      <c r="B381" s="160"/>
      <c r="D381" s="150" t="s">
        <v>150</v>
      </c>
      <c r="E381" s="161" t="s">
        <v>1</v>
      </c>
      <c r="F381" s="162" t="s">
        <v>667</v>
      </c>
      <c r="H381" s="163">
        <v>9</v>
      </c>
      <c r="I381" s="164"/>
      <c r="L381" s="160"/>
      <c r="M381" s="165"/>
      <c r="T381" s="166"/>
      <c r="AT381" s="161" t="s">
        <v>150</v>
      </c>
      <c r="AU381" s="161" t="s">
        <v>89</v>
      </c>
      <c r="AV381" s="13" t="s">
        <v>89</v>
      </c>
      <c r="AW381" s="13" t="s">
        <v>30</v>
      </c>
      <c r="AX381" s="13" t="s">
        <v>73</v>
      </c>
      <c r="AY381" s="161" t="s">
        <v>127</v>
      </c>
    </row>
    <row r="382" spans="2:65" s="13" customFormat="1" ht="11.25">
      <c r="B382" s="160"/>
      <c r="D382" s="150" t="s">
        <v>150</v>
      </c>
      <c r="E382" s="161" t="s">
        <v>1</v>
      </c>
      <c r="F382" s="162" t="s">
        <v>668</v>
      </c>
      <c r="H382" s="163">
        <v>0</v>
      </c>
      <c r="I382" s="164"/>
      <c r="L382" s="160"/>
      <c r="M382" s="165"/>
      <c r="T382" s="166"/>
      <c r="AT382" s="161" t="s">
        <v>150</v>
      </c>
      <c r="AU382" s="161" t="s">
        <v>89</v>
      </c>
      <c r="AV382" s="13" t="s">
        <v>89</v>
      </c>
      <c r="AW382" s="13" t="s">
        <v>30</v>
      </c>
      <c r="AX382" s="13" t="s">
        <v>73</v>
      </c>
      <c r="AY382" s="161" t="s">
        <v>127</v>
      </c>
    </row>
    <row r="383" spans="2:65" s="13" customFormat="1" ht="11.25">
      <c r="B383" s="160"/>
      <c r="D383" s="150" t="s">
        <v>150</v>
      </c>
      <c r="E383" s="161" t="s">
        <v>1</v>
      </c>
      <c r="F383" s="162" t="s">
        <v>669</v>
      </c>
      <c r="H383" s="163">
        <v>9.75</v>
      </c>
      <c r="I383" s="164"/>
      <c r="L383" s="160"/>
      <c r="M383" s="165"/>
      <c r="T383" s="166"/>
      <c r="AT383" s="161" t="s">
        <v>150</v>
      </c>
      <c r="AU383" s="161" t="s">
        <v>89</v>
      </c>
      <c r="AV383" s="13" t="s">
        <v>89</v>
      </c>
      <c r="AW383" s="13" t="s">
        <v>30</v>
      </c>
      <c r="AX383" s="13" t="s">
        <v>73</v>
      </c>
      <c r="AY383" s="161" t="s">
        <v>127</v>
      </c>
    </row>
    <row r="384" spans="2:65" s="13" customFormat="1" ht="11.25">
      <c r="B384" s="160"/>
      <c r="D384" s="150" t="s">
        <v>150</v>
      </c>
      <c r="E384" s="161" t="s">
        <v>1</v>
      </c>
      <c r="F384" s="162" t="s">
        <v>670</v>
      </c>
      <c r="H384" s="163">
        <v>0</v>
      </c>
      <c r="I384" s="164"/>
      <c r="L384" s="160"/>
      <c r="M384" s="165"/>
      <c r="T384" s="166"/>
      <c r="AT384" s="161" t="s">
        <v>150</v>
      </c>
      <c r="AU384" s="161" t="s">
        <v>89</v>
      </c>
      <c r="AV384" s="13" t="s">
        <v>89</v>
      </c>
      <c r="AW384" s="13" t="s">
        <v>30</v>
      </c>
      <c r="AX384" s="13" t="s">
        <v>73</v>
      </c>
      <c r="AY384" s="161" t="s">
        <v>127</v>
      </c>
    </row>
    <row r="385" spans="2:65" s="13" customFormat="1" ht="11.25">
      <c r="B385" s="160"/>
      <c r="D385" s="150" t="s">
        <v>150</v>
      </c>
      <c r="E385" s="161" t="s">
        <v>1</v>
      </c>
      <c r="F385" s="162" t="s">
        <v>671</v>
      </c>
      <c r="H385" s="163">
        <v>1.1200000000000001</v>
      </c>
      <c r="I385" s="164"/>
      <c r="L385" s="160"/>
      <c r="M385" s="165"/>
      <c r="T385" s="166"/>
      <c r="AT385" s="161" t="s">
        <v>150</v>
      </c>
      <c r="AU385" s="161" t="s">
        <v>89</v>
      </c>
      <c r="AV385" s="13" t="s">
        <v>89</v>
      </c>
      <c r="AW385" s="13" t="s">
        <v>30</v>
      </c>
      <c r="AX385" s="13" t="s">
        <v>73</v>
      </c>
      <c r="AY385" s="161" t="s">
        <v>127</v>
      </c>
    </row>
    <row r="386" spans="2:65" s="13" customFormat="1" ht="11.25">
      <c r="B386" s="160"/>
      <c r="D386" s="150" t="s">
        <v>150</v>
      </c>
      <c r="E386" s="161" t="s">
        <v>1</v>
      </c>
      <c r="F386" s="162" t="s">
        <v>672</v>
      </c>
      <c r="H386" s="163">
        <v>21.83</v>
      </c>
      <c r="I386" s="164"/>
      <c r="L386" s="160"/>
      <c r="M386" s="165"/>
      <c r="T386" s="166"/>
      <c r="AT386" s="161" t="s">
        <v>150</v>
      </c>
      <c r="AU386" s="161" t="s">
        <v>89</v>
      </c>
      <c r="AV386" s="13" t="s">
        <v>89</v>
      </c>
      <c r="AW386" s="13" t="s">
        <v>30</v>
      </c>
      <c r="AX386" s="13" t="s">
        <v>73</v>
      </c>
      <c r="AY386" s="161" t="s">
        <v>127</v>
      </c>
    </row>
    <row r="387" spans="2:65" s="13" customFormat="1" ht="11.25">
      <c r="B387" s="160"/>
      <c r="D387" s="150" t="s">
        <v>150</v>
      </c>
      <c r="E387" s="161" t="s">
        <v>1</v>
      </c>
      <c r="F387" s="162" t="s">
        <v>673</v>
      </c>
      <c r="H387" s="163">
        <v>28.545999999999999</v>
      </c>
      <c r="I387" s="164"/>
      <c r="L387" s="160"/>
      <c r="M387" s="165"/>
      <c r="T387" s="166"/>
      <c r="AT387" s="161" t="s">
        <v>150</v>
      </c>
      <c r="AU387" s="161" t="s">
        <v>89</v>
      </c>
      <c r="AV387" s="13" t="s">
        <v>89</v>
      </c>
      <c r="AW387" s="13" t="s">
        <v>30</v>
      </c>
      <c r="AX387" s="13" t="s">
        <v>73</v>
      </c>
      <c r="AY387" s="161" t="s">
        <v>127</v>
      </c>
    </row>
    <row r="388" spans="2:65" s="13" customFormat="1" ht="11.25">
      <c r="B388" s="160"/>
      <c r="D388" s="150" t="s">
        <v>150</v>
      </c>
      <c r="E388" s="161" t="s">
        <v>1</v>
      </c>
      <c r="F388" s="162" t="s">
        <v>674</v>
      </c>
      <c r="H388" s="163">
        <v>8.4529999999999994</v>
      </c>
      <c r="I388" s="164"/>
      <c r="L388" s="160"/>
      <c r="M388" s="165"/>
      <c r="T388" s="166"/>
      <c r="AT388" s="161" t="s">
        <v>150</v>
      </c>
      <c r="AU388" s="161" t="s">
        <v>89</v>
      </c>
      <c r="AV388" s="13" t="s">
        <v>89</v>
      </c>
      <c r="AW388" s="13" t="s">
        <v>30</v>
      </c>
      <c r="AX388" s="13" t="s">
        <v>73</v>
      </c>
      <c r="AY388" s="161" t="s">
        <v>127</v>
      </c>
    </row>
    <row r="389" spans="2:65" s="13" customFormat="1" ht="11.25">
      <c r="B389" s="160"/>
      <c r="D389" s="150" t="s">
        <v>150</v>
      </c>
      <c r="E389" s="161" t="s">
        <v>1</v>
      </c>
      <c r="F389" s="162" t="s">
        <v>675</v>
      </c>
      <c r="H389" s="163">
        <v>9.6880000000000006</v>
      </c>
      <c r="I389" s="164"/>
      <c r="L389" s="160"/>
      <c r="M389" s="165"/>
      <c r="T389" s="166"/>
      <c r="AT389" s="161" t="s">
        <v>150</v>
      </c>
      <c r="AU389" s="161" t="s">
        <v>89</v>
      </c>
      <c r="AV389" s="13" t="s">
        <v>89</v>
      </c>
      <c r="AW389" s="13" t="s">
        <v>30</v>
      </c>
      <c r="AX389" s="13" t="s">
        <v>73</v>
      </c>
      <c r="AY389" s="161" t="s">
        <v>127</v>
      </c>
    </row>
    <row r="390" spans="2:65" s="13" customFormat="1" ht="11.25">
      <c r="B390" s="160"/>
      <c r="D390" s="150" t="s">
        <v>150</v>
      </c>
      <c r="E390" s="161" t="s">
        <v>1</v>
      </c>
      <c r="F390" s="162" t="s">
        <v>676</v>
      </c>
      <c r="H390" s="163">
        <v>0</v>
      </c>
      <c r="I390" s="164"/>
      <c r="L390" s="160"/>
      <c r="M390" s="165"/>
      <c r="T390" s="166"/>
      <c r="AT390" s="161" t="s">
        <v>150</v>
      </c>
      <c r="AU390" s="161" t="s">
        <v>89</v>
      </c>
      <c r="AV390" s="13" t="s">
        <v>89</v>
      </c>
      <c r="AW390" s="13" t="s">
        <v>30</v>
      </c>
      <c r="AX390" s="13" t="s">
        <v>73</v>
      </c>
      <c r="AY390" s="161" t="s">
        <v>127</v>
      </c>
    </row>
    <row r="391" spans="2:65" s="13" customFormat="1" ht="11.25">
      <c r="B391" s="160"/>
      <c r="D391" s="150" t="s">
        <v>150</v>
      </c>
      <c r="E391" s="161" t="s">
        <v>1</v>
      </c>
      <c r="F391" s="162" t="s">
        <v>677</v>
      </c>
      <c r="H391" s="163">
        <v>2.25</v>
      </c>
      <c r="I391" s="164"/>
      <c r="L391" s="160"/>
      <c r="M391" s="165"/>
      <c r="T391" s="166"/>
      <c r="AT391" s="161" t="s">
        <v>150</v>
      </c>
      <c r="AU391" s="161" t="s">
        <v>89</v>
      </c>
      <c r="AV391" s="13" t="s">
        <v>89</v>
      </c>
      <c r="AW391" s="13" t="s">
        <v>30</v>
      </c>
      <c r="AX391" s="13" t="s">
        <v>73</v>
      </c>
      <c r="AY391" s="161" t="s">
        <v>127</v>
      </c>
    </row>
    <row r="392" spans="2:65" s="14" customFormat="1" ht="11.25">
      <c r="B392" s="167"/>
      <c r="D392" s="150" t="s">
        <v>150</v>
      </c>
      <c r="E392" s="168" t="s">
        <v>300</v>
      </c>
      <c r="F392" s="169" t="s">
        <v>165</v>
      </c>
      <c r="H392" s="170">
        <v>90.637</v>
      </c>
      <c r="I392" s="171"/>
      <c r="L392" s="167"/>
      <c r="M392" s="172"/>
      <c r="T392" s="173"/>
      <c r="AT392" s="168" t="s">
        <v>150</v>
      </c>
      <c r="AU392" s="168" t="s">
        <v>89</v>
      </c>
      <c r="AV392" s="14" t="s">
        <v>134</v>
      </c>
      <c r="AW392" s="14" t="s">
        <v>30</v>
      </c>
      <c r="AX392" s="14" t="s">
        <v>81</v>
      </c>
      <c r="AY392" s="168" t="s">
        <v>127</v>
      </c>
    </row>
    <row r="393" spans="2:65" s="1" customFormat="1" ht="21.75" customHeight="1">
      <c r="B393" s="136"/>
      <c r="C393" s="137" t="s">
        <v>678</v>
      </c>
      <c r="D393" s="137" t="s">
        <v>129</v>
      </c>
      <c r="E393" s="138" t="s">
        <v>679</v>
      </c>
      <c r="F393" s="139" t="s">
        <v>680</v>
      </c>
      <c r="G393" s="140" t="s">
        <v>132</v>
      </c>
      <c r="H393" s="141">
        <v>311.12</v>
      </c>
      <c r="I393" s="142"/>
      <c r="J393" s="143">
        <f>ROUND(I393*H393,2)</f>
        <v>0</v>
      </c>
      <c r="K393" s="139" t="s">
        <v>133</v>
      </c>
      <c r="L393" s="32"/>
      <c r="M393" s="144" t="s">
        <v>1</v>
      </c>
      <c r="N393" s="145" t="s">
        <v>38</v>
      </c>
      <c r="P393" s="146">
        <f>O393*H393</f>
        <v>0</v>
      </c>
      <c r="Q393" s="146">
        <v>4.3800000000000002E-3</v>
      </c>
      <c r="R393" s="146">
        <f>Q393*H393</f>
        <v>1.3627056000000002</v>
      </c>
      <c r="S393" s="146">
        <v>0</v>
      </c>
      <c r="T393" s="147">
        <f>S393*H393</f>
        <v>0</v>
      </c>
      <c r="AR393" s="148" t="s">
        <v>134</v>
      </c>
      <c r="AT393" s="148" t="s">
        <v>129</v>
      </c>
      <c r="AU393" s="148" t="s">
        <v>89</v>
      </c>
      <c r="AY393" s="17" t="s">
        <v>127</v>
      </c>
      <c r="BE393" s="149">
        <f>IF(N393="základní",J393,0)</f>
        <v>0</v>
      </c>
      <c r="BF393" s="149">
        <f>IF(N393="snížená",J393,0)</f>
        <v>0</v>
      </c>
      <c r="BG393" s="149">
        <f>IF(N393="zákl. přenesená",J393,0)</f>
        <v>0</v>
      </c>
      <c r="BH393" s="149">
        <f>IF(N393="sníž. přenesená",J393,0)</f>
        <v>0</v>
      </c>
      <c r="BI393" s="149">
        <f>IF(N393="nulová",J393,0)</f>
        <v>0</v>
      </c>
      <c r="BJ393" s="17" t="s">
        <v>81</v>
      </c>
      <c r="BK393" s="149">
        <f>ROUND(I393*H393,2)</f>
        <v>0</v>
      </c>
      <c r="BL393" s="17" t="s">
        <v>134</v>
      </c>
      <c r="BM393" s="148" t="s">
        <v>681</v>
      </c>
    </row>
    <row r="394" spans="2:65" s="1" customFormat="1" ht="19.5">
      <c r="B394" s="32"/>
      <c r="D394" s="150" t="s">
        <v>136</v>
      </c>
      <c r="F394" s="151" t="s">
        <v>682</v>
      </c>
      <c r="I394" s="152"/>
      <c r="L394" s="32"/>
      <c r="M394" s="153"/>
      <c r="T394" s="56"/>
      <c r="AT394" s="17" t="s">
        <v>136</v>
      </c>
      <c r="AU394" s="17" t="s">
        <v>89</v>
      </c>
    </row>
    <row r="395" spans="2:65" s="13" customFormat="1" ht="11.25">
      <c r="B395" s="160"/>
      <c r="D395" s="150" t="s">
        <v>150</v>
      </c>
      <c r="E395" s="161" t="s">
        <v>1</v>
      </c>
      <c r="F395" s="162" t="s">
        <v>683</v>
      </c>
      <c r="H395" s="163">
        <v>311.12</v>
      </c>
      <c r="I395" s="164"/>
      <c r="L395" s="160"/>
      <c r="M395" s="165"/>
      <c r="T395" s="166"/>
      <c r="AT395" s="161" t="s">
        <v>150</v>
      </c>
      <c r="AU395" s="161" t="s">
        <v>89</v>
      </c>
      <c r="AV395" s="13" t="s">
        <v>89</v>
      </c>
      <c r="AW395" s="13" t="s">
        <v>30</v>
      </c>
      <c r="AX395" s="13" t="s">
        <v>73</v>
      </c>
      <c r="AY395" s="161" t="s">
        <v>127</v>
      </c>
    </row>
    <row r="396" spans="2:65" s="14" customFormat="1" ht="11.25">
      <c r="B396" s="167"/>
      <c r="D396" s="150" t="s">
        <v>150</v>
      </c>
      <c r="E396" s="168" t="s">
        <v>1</v>
      </c>
      <c r="F396" s="169" t="s">
        <v>165</v>
      </c>
      <c r="H396" s="170">
        <v>311.12</v>
      </c>
      <c r="I396" s="171"/>
      <c r="L396" s="167"/>
      <c r="M396" s="172"/>
      <c r="T396" s="173"/>
      <c r="AT396" s="168" t="s">
        <v>150</v>
      </c>
      <c r="AU396" s="168" t="s">
        <v>89</v>
      </c>
      <c r="AV396" s="14" t="s">
        <v>134</v>
      </c>
      <c r="AW396" s="14" t="s">
        <v>30</v>
      </c>
      <c r="AX396" s="14" t="s">
        <v>81</v>
      </c>
      <c r="AY396" s="168" t="s">
        <v>127</v>
      </c>
    </row>
    <row r="397" spans="2:65" s="1" customFormat="1" ht="21.75" customHeight="1">
      <c r="B397" s="136"/>
      <c r="C397" s="137" t="s">
        <v>684</v>
      </c>
      <c r="D397" s="137" t="s">
        <v>129</v>
      </c>
      <c r="E397" s="138" t="s">
        <v>685</v>
      </c>
      <c r="F397" s="139" t="s">
        <v>686</v>
      </c>
      <c r="G397" s="140" t="s">
        <v>132</v>
      </c>
      <c r="H397" s="141">
        <v>311.12</v>
      </c>
      <c r="I397" s="142"/>
      <c r="J397" s="143">
        <f>ROUND(I397*H397,2)</f>
        <v>0</v>
      </c>
      <c r="K397" s="139" t="s">
        <v>133</v>
      </c>
      <c r="L397" s="32"/>
      <c r="M397" s="144" t="s">
        <v>1</v>
      </c>
      <c r="N397" s="145" t="s">
        <v>38</v>
      </c>
      <c r="P397" s="146">
        <f>O397*H397</f>
        <v>0</v>
      </c>
      <c r="Q397" s="146">
        <v>3.0000000000000001E-3</v>
      </c>
      <c r="R397" s="146">
        <f>Q397*H397</f>
        <v>0.93336000000000008</v>
      </c>
      <c r="S397" s="146">
        <v>0</v>
      </c>
      <c r="T397" s="147">
        <f>S397*H397</f>
        <v>0</v>
      </c>
      <c r="AR397" s="148" t="s">
        <v>134</v>
      </c>
      <c r="AT397" s="148" t="s">
        <v>129</v>
      </c>
      <c r="AU397" s="148" t="s">
        <v>89</v>
      </c>
      <c r="AY397" s="17" t="s">
        <v>127</v>
      </c>
      <c r="BE397" s="149">
        <f>IF(N397="základní",J397,0)</f>
        <v>0</v>
      </c>
      <c r="BF397" s="149">
        <f>IF(N397="snížená",J397,0)</f>
        <v>0</v>
      </c>
      <c r="BG397" s="149">
        <f>IF(N397="zákl. přenesená",J397,0)</f>
        <v>0</v>
      </c>
      <c r="BH397" s="149">
        <f>IF(N397="sníž. přenesená",J397,0)</f>
        <v>0</v>
      </c>
      <c r="BI397" s="149">
        <f>IF(N397="nulová",J397,0)</f>
        <v>0</v>
      </c>
      <c r="BJ397" s="17" t="s">
        <v>81</v>
      </c>
      <c r="BK397" s="149">
        <f>ROUND(I397*H397,2)</f>
        <v>0</v>
      </c>
      <c r="BL397" s="17" t="s">
        <v>134</v>
      </c>
      <c r="BM397" s="148" t="s">
        <v>687</v>
      </c>
    </row>
    <row r="398" spans="2:65" s="1" customFormat="1" ht="19.5">
      <c r="B398" s="32"/>
      <c r="D398" s="150" t="s">
        <v>136</v>
      </c>
      <c r="F398" s="151" t="s">
        <v>688</v>
      </c>
      <c r="I398" s="152"/>
      <c r="L398" s="32"/>
      <c r="M398" s="153"/>
      <c r="T398" s="56"/>
      <c r="AT398" s="17" t="s">
        <v>136</v>
      </c>
      <c r="AU398" s="17" t="s">
        <v>89</v>
      </c>
    </row>
    <row r="399" spans="2:65" s="12" customFormat="1" ht="11.25">
      <c r="B399" s="154"/>
      <c r="D399" s="150" t="s">
        <v>150</v>
      </c>
      <c r="E399" s="155" t="s">
        <v>1</v>
      </c>
      <c r="F399" s="156" t="s">
        <v>689</v>
      </c>
      <c r="H399" s="155" t="s">
        <v>1</v>
      </c>
      <c r="I399" s="157"/>
      <c r="L399" s="154"/>
      <c r="M399" s="158"/>
      <c r="T399" s="159"/>
      <c r="AT399" s="155" t="s">
        <v>150</v>
      </c>
      <c r="AU399" s="155" t="s">
        <v>89</v>
      </c>
      <c r="AV399" s="12" t="s">
        <v>81</v>
      </c>
      <c r="AW399" s="12" t="s">
        <v>30</v>
      </c>
      <c r="AX399" s="12" t="s">
        <v>73</v>
      </c>
      <c r="AY399" s="155" t="s">
        <v>127</v>
      </c>
    </row>
    <row r="400" spans="2:65" s="13" customFormat="1" ht="11.25">
      <c r="B400" s="160"/>
      <c r="D400" s="150" t="s">
        <v>150</v>
      </c>
      <c r="E400" s="161" t="s">
        <v>1</v>
      </c>
      <c r="F400" s="162" t="s">
        <v>666</v>
      </c>
      <c r="H400" s="163">
        <v>0</v>
      </c>
      <c r="I400" s="164"/>
      <c r="L400" s="160"/>
      <c r="M400" s="165"/>
      <c r="T400" s="166"/>
      <c r="AT400" s="161" t="s">
        <v>150</v>
      </c>
      <c r="AU400" s="161" t="s">
        <v>89</v>
      </c>
      <c r="AV400" s="13" t="s">
        <v>89</v>
      </c>
      <c r="AW400" s="13" t="s">
        <v>30</v>
      </c>
      <c r="AX400" s="13" t="s">
        <v>73</v>
      </c>
      <c r="AY400" s="161" t="s">
        <v>127</v>
      </c>
    </row>
    <row r="401" spans="2:65" s="13" customFormat="1" ht="22.5">
      <c r="B401" s="160"/>
      <c r="D401" s="150" t="s">
        <v>150</v>
      </c>
      <c r="E401" s="161" t="s">
        <v>1</v>
      </c>
      <c r="F401" s="162" t="s">
        <v>690</v>
      </c>
      <c r="H401" s="163">
        <v>22.934000000000001</v>
      </c>
      <c r="I401" s="164"/>
      <c r="L401" s="160"/>
      <c r="M401" s="165"/>
      <c r="T401" s="166"/>
      <c r="AT401" s="161" t="s">
        <v>150</v>
      </c>
      <c r="AU401" s="161" t="s">
        <v>89</v>
      </c>
      <c r="AV401" s="13" t="s">
        <v>89</v>
      </c>
      <c r="AW401" s="13" t="s">
        <v>30</v>
      </c>
      <c r="AX401" s="13" t="s">
        <v>73</v>
      </c>
      <c r="AY401" s="161" t="s">
        <v>127</v>
      </c>
    </row>
    <row r="402" spans="2:65" s="13" customFormat="1" ht="22.5">
      <c r="B402" s="160"/>
      <c r="D402" s="150" t="s">
        <v>150</v>
      </c>
      <c r="E402" s="161" t="s">
        <v>1</v>
      </c>
      <c r="F402" s="162" t="s">
        <v>691</v>
      </c>
      <c r="H402" s="163">
        <v>56.613999999999997</v>
      </c>
      <c r="I402" s="164"/>
      <c r="L402" s="160"/>
      <c r="M402" s="165"/>
      <c r="T402" s="166"/>
      <c r="AT402" s="161" t="s">
        <v>150</v>
      </c>
      <c r="AU402" s="161" t="s">
        <v>89</v>
      </c>
      <c r="AV402" s="13" t="s">
        <v>89</v>
      </c>
      <c r="AW402" s="13" t="s">
        <v>30</v>
      </c>
      <c r="AX402" s="13" t="s">
        <v>73</v>
      </c>
      <c r="AY402" s="161" t="s">
        <v>127</v>
      </c>
    </row>
    <row r="403" spans="2:65" s="13" customFormat="1" ht="11.25">
      <c r="B403" s="160"/>
      <c r="D403" s="150" t="s">
        <v>150</v>
      </c>
      <c r="E403" s="161" t="s">
        <v>1</v>
      </c>
      <c r="F403" s="162" t="s">
        <v>692</v>
      </c>
      <c r="H403" s="163">
        <v>45.015999999999998</v>
      </c>
      <c r="I403" s="164"/>
      <c r="L403" s="160"/>
      <c r="M403" s="165"/>
      <c r="T403" s="166"/>
      <c r="AT403" s="161" t="s">
        <v>150</v>
      </c>
      <c r="AU403" s="161" t="s">
        <v>89</v>
      </c>
      <c r="AV403" s="13" t="s">
        <v>89</v>
      </c>
      <c r="AW403" s="13" t="s">
        <v>30</v>
      </c>
      <c r="AX403" s="13" t="s">
        <v>73</v>
      </c>
      <c r="AY403" s="161" t="s">
        <v>127</v>
      </c>
    </row>
    <row r="404" spans="2:65" s="13" customFormat="1" ht="11.25">
      <c r="B404" s="160"/>
      <c r="D404" s="150" t="s">
        <v>150</v>
      </c>
      <c r="E404" s="161" t="s">
        <v>1</v>
      </c>
      <c r="F404" s="162" t="s">
        <v>693</v>
      </c>
      <c r="H404" s="163">
        <v>23.382000000000001</v>
      </c>
      <c r="I404" s="164"/>
      <c r="L404" s="160"/>
      <c r="M404" s="165"/>
      <c r="T404" s="166"/>
      <c r="AT404" s="161" t="s">
        <v>150</v>
      </c>
      <c r="AU404" s="161" t="s">
        <v>89</v>
      </c>
      <c r="AV404" s="13" t="s">
        <v>89</v>
      </c>
      <c r="AW404" s="13" t="s">
        <v>30</v>
      </c>
      <c r="AX404" s="13" t="s">
        <v>73</v>
      </c>
      <c r="AY404" s="161" t="s">
        <v>127</v>
      </c>
    </row>
    <row r="405" spans="2:65" s="13" customFormat="1" ht="11.25">
      <c r="B405" s="160"/>
      <c r="D405" s="150" t="s">
        <v>150</v>
      </c>
      <c r="E405" s="161" t="s">
        <v>1</v>
      </c>
      <c r="F405" s="162" t="s">
        <v>694</v>
      </c>
      <c r="H405" s="163">
        <v>8.0399999999999991</v>
      </c>
      <c r="I405" s="164"/>
      <c r="L405" s="160"/>
      <c r="M405" s="165"/>
      <c r="T405" s="166"/>
      <c r="AT405" s="161" t="s">
        <v>150</v>
      </c>
      <c r="AU405" s="161" t="s">
        <v>89</v>
      </c>
      <c r="AV405" s="13" t="s">
        <v>89</v>
      </c>
      <c r="AW405" s="13" t="s">
        <v>30</v>
      </c>
      <c r="AX405" s="13" t="s">
        <v>73</v>
      </c>
      <c r="AY405" s="161" t="s">
        <v>127</v>
      </c>
    </row>
    <row r="406" spans="2:65" s="13" customFormat="1" ht="11.25">
      <c r="B406" s="160"/>
      <c r="D406" s="150" t="s">
        <v>150</v>
      </c>
      <c r="E406" s="161" t="s">
        <v>1</v>
      </c>
      <c r="F406" s="162" t="s">
        <v>695</v>
      </c>
      <c r="H406" s="163">
        <v>0</v>
      </c>
      <c r="I406" s="164"/>
      <c r="L406" s="160"/>
      <c r="M406" s="165"/>
      <c r="T406" s="166"/>
      <c r="AT406" s="161" t="s">
        <v>150</v>
      </c>
      <c r="AU406" s="161" t="s">
        <v>89</v>
      </c>
      <c r="AV406" s="13" t="s">
        <v>89</v>
      </c>
      <c r="AW406" s="13" t="s">
        <v>30</v>
      </c>
      <c r="AX406" s="13" t="s">
        <v>73</v>
      </c>
      <c r="AY406" s="161" t="s">
        <v>127</v>
      </c>
    </row>
    <row r="407" spans="2:65" s="13" customFormat="1" ht="22.5">
      <c r="B407" s="160"/>
      <c r="D407" s="150" t="s">
        <v>150</v>
      </c>
      <c r="E407" s="161" t="s">
        <v>1</v>
      </c>
      <c r="F407" s="162" t="s">
        <v>696</v>
      </c>
      <c r="H407" s="163">
        <v>23.596</v>
      </c>
      <c r="I407" s="164"/>
      <c r="L407" s="160"/>
      <c r="M407" s="165"/>
      <c r="T407" s="166"/>
      <c r="AT407" s="161" t="s">
        <v>150</v>
      </c>
      <c r="AU407" s="161" t="s">
        <v>89</v>
      </c>
      <c r="AV407" s="13" t="s">
        <v>89</v>
      </c>
      <c r="AW407" s="13" t="s">
        <v>30</v>
      </c>
      <c r="AX407" s="13" t="s">
        <v>73</v>
      </c>
      <c r="AY407" s="161" t="s">
        <v>127</v>
      </c>
    </row>
    <row r="408" spans="2:65" s="13" customFormat="1" ht="22.5">
      <c r="B408" s="160"/>
      <c r="D408" s="150" t="s">
        <v>150</v>
      </c>
      <c r="E408" s="161" t="s">
        <v>1</v>
      </c>
      <c r="F408" s="162" t="s">
        <v>697</v>
      </c>
      <c r="H408" s="163">
        <v>50.837000000000003</v>
      </c>
      <c r="I408" s="164"/>
      <c r="L408" s="160"/>
      <c r="M408" s="165"/>
      <c r="T408" s="166"/>
      <c r="AT408" s="161" t="s">
        <v>150</v>
      </c>
      <c r="AU408" s="161" t="s">
        <v>89</v>
      </c>
      <c r="AV408" s="13" t="s">
        <v>89</v>
      </c>
      <c r="AW408" s="13" t="s">
        <v>30</v>
      </c>
      <c r="AX408" s="13" t="s">
        <v>73</v>
      </c>
      <c r="AY408" s="161" t="s">
        <v>127</v>
      </c>
    </row>
    <row r="409" spans="2:65" s="13" customFormat="1" ht="11.25">
      <c r="B409" s="160"/>
      <c r="D409" s="150" t="s">
        <v>150</v>
      </c>
      <c r="E409" s="161" t="s">
        <v>1</v>
      </c>
      <c r="F409" s="162" t="s">
        <v>698</v>
      </c>
      <c r="H409" s="163">
        <v>44.000999999999998</v>
      </c>
      <c r="I409" s="164"/>
      <c r="L409" s="160"/>
      <c r="M409" s="165"/>
      <c r="T409" s="166"/>
      <c r="AT409" s="161" t="s">
        <v>150</v>
      </c>
      <c r="AU409" s="161" t="s">
        <v>89</v>
      </c>
      <c r="AV409" s="13" t="s">
        <v>89</v>
      </c>
      <c r="AW409" s="13" t="s">
        <v>30</v>
      </c>
      <c r="AX409" s="13" t="s">
        <v>73</v>
      </c>
      <c r="AY409" s="161" t="s">
        <v>127</v>
      </c>
    </row>
    <row r="410" spans="2:65" s="13" customFormat="1" ht="11.25">
      <c r="B410" s="160"/>
      <c r="D410" s="150" t="s">
        <v>150</v>
      </c>
      <c r="E410" s="161" t="s">
        <v>1</v>
      </c>
      <c r="F410" s="162" t="s">
        <v>699</v>
      </c>
      <c r="H410" s="163">
        <v>7.65</v>
      </c>
      <c r="I410" s="164"/>
      <c r="L410" s="160"/>
      <c r="M410" s="165"/>
      <c r="T410" s="166"/>
      <c r="AT410" s="161" t="s">
        <v>150</v>
      </c>
      <c r="AU410" s="161" t="s">
        <v>89</v>
      </c>
      <c r="AV410" s="13" t="s">
        <v>89</v>
      </c>
      <c r="AW410" s="13" t="s">
        <v>30</v>
      </c>
      <c r="AX410" s="13" t="s">
        <v>73</v>
      </c>
      <c r="AY410" s="161" t="s">
        <v>127</v>
      </c>
    </row>
    <row r="411" spans="2:65" s="13" customFormat="1" ht="11.25">
      <c r="B411" s="160"/>
      <c r="D411" s="150" t="s">
        <v>150</v>
      </c>
      <c r="E411" s="161" t="s">
        <v>1</v>
      </c>
      <c r="F411" s="162" t="s">
        <v>700</v>
      </c>
      <c r="H411" s="163">
        <v>21.25</v>
      </c>
      <c r="I411" s="164"/>
      <c r="L411" s="160"/>
      <c r="M411" s="165"/>
      <c r="T411" s="166"/>
      <c r="AT411" s="161" t="s">
        <v>150</v>
      </c>
      <c r="AU411" s="161" t="s">
        <v>89</v>
      </c>
      <c r="AV411" s="13" t="s">
        <v>89</v>
      </c>
      <c r="AW411" s="13" t="s">
        <v>30</v>
      </c>
      <c r="AX411" s="13" t="s">
        <v>73</v>
      </c>
      <c r="AY411" s="161" t="s">
        <v>127</v>
      </c>
    </row>
    <row r="412" spans="2:65" s="13" customFormat="1" ht="11.25">
      <c r="B412" s="160"/>
      <c r="D412" s="150" t="s">
        <v>150</v>
      </c>
      <c r="E412" s="161" t="s">
        <v>1</v>
      </c>
      <c r="F412" s="162" t="s">
        <v>701</v>
      </c>
      <c r="H412" s="163">
        <v>7.8</v>
      </c>
      <c r="I412" s="164"/>
      <c r="L412" s="160"/>
      <c r="M412" s="165"/>
      <c r="T412" s="166"/>
      <c r="AT412" s="161" t="s">
        <v>150</v>
      </c>
      <c r="AU412" s="161" t="s">
        <v>89</v>
      </c>
      <c r="AV412" s="13" t="s">
        <v>89</v>
      </c>
      <c r="AW412" s="13" t="s">
        <v>30</v>
      </c>
      <c r="AX412" s="13" t="s">
        <v>73</v>
      </c>
      <c r="AY412" s="161" t="s">
        <v>127</v>
      </c>
    </row>
    <row r="413" spans="2:65" s="14" customFormat="1" ht="11.25">
      <c r="B413" s="167"/>
      <c r="D413" s="150" t="s">
        <v>150</v>
      </c>
      <c r="E413" s="168" t="s">
        <v>298</v>
      </c>
      <c r="F413" s="169" t="s">
        <v>165</v>
      </c>
      <c r="H413" s="170">
        <v>311.12</v>
      </c>
      <c r="I413" s="171"/>
      <c r="L413" s="167"/>
      <c r="M413" s="172"/>
      <c r="T413" s="173"/>
      <c r="AT413" s="168" t="s">
        <v>150</v>
      </c>
      <c r="AU413" s="168" t="s">
        <v>89</v>
      </c>
      <c r="AV413" s="14" t="s">
        <v>134</v>
      </c>
      <c r="AW413" s="14" t="s">
        <v>30</v>
      </c>
      <c r="AX413" s="14" t="s">
        <v>81</v>
      </c>
      <c r="AY413" s="168" t="s">
        <v>127</v>
      </c>
    </row>
    <row r="414" spans="2:65" s="1" customFormat="1" ht="21.75" customHeight="1">
      <c r="B414" s="136"/>
      <c r="C414" s="137" t="s">
        <v>224</v>
      </c>
      <c r="D414" s="137" t="s">
        <v>129</v>
      </c>
      <c r="E414" s="138" t="s">
        <v>702</v>
      </c>
      <c r="F414" s="139" t="s">
        <v>703</v>
      </c>
      <c r="G414" s="140" t="s">
        <v>132</v>
      </c>
      <c r="H414" s="141">
        <v>33.878999999999998</v>
      </c>
      <c r="I414" s="142"/>
      <c r="J414" s="143">
        <f>ROUND(I414*H414,2)</f>
        <v>0</v>
      </c>
      <c r="K414" s="139" t="s">
        <v>133</v>
      </c>
      <c r="L414" s="32"/>
      <c r="M414" s="144" t="s">
        <v>1</v>
      </c>
      <c r="N414" s="145" t="s">
        <v>38</v>
      </c>
      <c r="P414" s="146">
        <f>O414*H414</f>
        <v>0</v>
      </c>
      <c r="Q414" s="146">
        <v>4.3800000000000002E-3</v>
      </c>
      <c r="R414" s="146">
        <f>Q414*H414</f>
        <v>0.14839002000000001</v>
      </c>
      <c r="S414" s="146">
        <v>0</v>
      </c>
      <c r="T414" s="147">
        <f>S414*H414</f>
        <v>0</v>
      </c>
      <c r="AR414" s="148" t="s">
        <v>134</v>
      </c>
      <c r="AT414" s="148" t="s">
        <v>129</v>
      </c>
      <c r="AU414" s="148" t="s">
        <v>89</v>
      </c>
      <c r="AY414" s="17" t="s">
        <v>127</v>
      </c>
      <c r="BE414" s="149">
        <f>IF(N414="základní",J414,0)</f>
        <v>0</v>
      </c>
      <c r="BF414" s="149">
        <f>IF(N414="snížená",J414,0)</f>
        <v>0</v>
      </c>
      <c r="BG414" s="149">
        <f>IF(N414="zákl. přenesená",J414,0)</f>
        <v>0</v>
      </c>
      <c r="BH414" s="149">
        <f>IF(N414="sníž. přenesená",J414,0)</f>
        <v>0</v>
      </c>
      <c r="BI414" s="149">
        <f>IF(N414="nulová",J414,0)</f>
        <v>0</v>
      </c>
      <c r="BJ414" s="17" t="s">
        <v>81</v>
      </c>
      <c r="BK414" s="149">
        <f>ROUND(I414*H414,2)</f>
        <v>0</v>
      </c>
      <c r="BL414" s="17" t="s">
        <v>134</v>
      </c>
      <c r="BM414" s="148" t="s">
        <v>704</v>
      </c>
    </row>
    <row r="415" spans="2:65" s="1" customFormat="1" ht="19.5">
      <c r="B415" s="32"/>
      <c r="D415" s="150" t="s">
        <v>136</v>
      </c>
      <c r="F415" s="151" t="s">
        <v>705</v>
      </c>
      <c r="I415" s="152"/>
      <c r="L415" s="32"/>
      <c r="M415" s="153"/>
      <c r="T415" s="56"/>
      <c r="AT415" s="17" t="s">
        <v>136</v>
      </c>
      <c r="AU415" s="17" t="s">
        <v>89</v>
      </c>
    </row>
    <row r="416" spans="2:65" s="13" customFormat="1" ht="11.25">
      <c r="B416" s="160"/>
      <c r="D416" s="150" t="s">
        <v>150</v>
      </c>
      <c r="E416" s="161" t="s">
        <v>1</v>
      </c>
      <c r="F416" s="162" t="s">
        <v>706</v>
      </c>
      <c r="H416" s="163">
        <v>33.878999999999998</v>
      </c>
      <c r="I416" s="164"/>
      <c r="L416" s="160"/>
      <c r="M416" s="165"/>
      <c r="T416" s="166"/>
      <c r="AT416" s="161" t="s">
        <v>150</v>
      </c>
      <c r="AU416" s="161" t="s">
        <v>89</v>
      </c>
      <c r="AV416" s="13" t="s">
        <v>89</v>
      </c>
      <c r="AW416" s="13" t="s">
        <v>30</v>
      </c>
      <c r="AX416" s="13" t="s">
        <v>73</v>
      </c>
      <c r="AY416" s="161" t="s">
        <v>127</v>
      </c>
    </row>
    <row r="417" spans="2:65" s="14" customFormat="1" ht="11.25">
      <c r="B417" s="167"/>
      <c r="D417" s="150" t="s">
        <v>150</v>
      </c>
      <c r="E417" s="168" t="s">
        <v>1</v>
      </c>
      <c r="F417" s="169" t="s">
        <v>165</v>
      </c>
      <c r="H417" s="170">
        <v>33.878999999999998</v>
      </c>
      <c r="I417" s="171"/>
      <c r="L417" s="167"/>
      <c r="M417" s="172"/>
      <c r="T417" s="173"/>
      <c r="AT417" s="168" t="s">
        <v>150</v>
      </c>
      <c r="AU417" s="168" t="s">
        <v>89</v>
      </c>
      <c r="AV417" s="14" t="s">
        <v>134</v>
      </c>
      <c r="AW417" s="14" t="s">
        <v>30</v>
      </c>
      <c r="AX417" s="14" t="s">
        <v>81</v>
      </c>
      <c r="AY417" s="168" t="s">
        <v>127</v>
      </c>
    </row>
    <row r="418" spans="2:65" s="1" customFormat="1" ht="24.2" customHeight="1">
      <c r="B418" s="136"/>
      <c r="C418" s="137" t="s">
        <v>269</v>
      </c>
      <c r="D418" s="137" t="s">
        <v>129</v>
      </c>
      <c r="E418" s="138" t="s">
        <v>707</v>
      </c>
      <c r="F418" s="139" t="s">
        <v>708</v>
      </c>
      <c r="G418" s="140" t="s">
        <v>132</v>
      </c>
      <c r="H418" s="141">
        <v>33.878999999999998</v>
      </c>
      <c r="I418" s="142"/>
      <c r="J418" s="143">
        <f>ROUND(I418*H418,2)</f>
        <v>0</v>
      </c>
      <c r="K418" s="139" t="s">
        <v>133</v>
      </c>
      <c r="L418" s="32"/>
      <c r="M418" s="144" t="s">
        <v>1</v>
      </c>
      <c r="N418" s="145" t="s">
        <v>38</v>
      </c>
      <c r="P418" s="146">
        <f>O418*H418</f>
        <v>0</v>
      </c>
      <c r="Q418" s="146">
        <v>2.2000000000000001E-4</v>
      </c>
      <c r="R418" s="146">
        <f>Q418*H418</f>
        <v>7.4533799999999999E-3</v>
      </c>
      <c r="S418" s="146">
        <v>0</v>
      </c>
      <c r="T418" s="147">
        <f>S418*H418</f>
        <v>0</v>
      </c>
      <c r="AR418" s="148" t="s">
        <v>134</v>
      </c>
      <c r="AT418" s="148" t="s">
        <v>129</v>
      </c>
      <c r="AU418" s="148" t="s">
        <v>89</v>
      </c>
      <c r="AY418" s="17" t="s">
        <v>127</v>
      </c>
      <c r="BE418" s="149">
        <f>IF(N418="základní",J418,0)</f>
        <v>0</v>
      </c>
      <c r="BF418" s="149">
        <f>IF(N418="snížená",J418,0)</f>
        <v>0</v>
      </c>
      <c r="BG418" s="149">
        <f>IF(N418="zákl. přenesená",J418,0)</f>
        <v>0</v>
      </c>
      <c r="BH418" s="149">
        <f>IF(N418="sníž. přenesená",J418,0)</f>
        <v>0</v>
      </c>
      <c r="BI418" s="149">
        <f>IF(N418="nulová",J418,0)</f>
        <v>0</v>
      </c>
      <c r="BJ418" s="17" t="s">
        <v>81</v>
      </c>
      <c r="BK418" s="149">
        <f>ROUND(I418*H418,2)</f>
        <v>0</v>
      </c>
      <c r="BL418" s="17" t="s">
        <v>134</v>
      </c>
      <c r="BM418" s="148" t="s">
        <v>709</v>
      </c>
    </row>
    <row r="419" spans="2:65" s="1" customFormat="1" ht="19.5">
      <c r="B419" s="32"/>
      <c r="D419" s="150" t="s">
        <v>136</v>
      </c>
      <c r="F419" s="151" t="s">
        <v>710</v>
      </c>
      <c r="I419" s="152"/>
      <c r="L419" s="32"/>
      <c r="M419" s="153"/>
      <c r="T419" s="56"/>
      <c r="AT419" s="17" t="s">
        <v>136</v>
      </c>
      <c r="AU419" s="17" t="s">
        <v>89</v>
      </c>
    </row>
    <row r="420" spans="2:65" s="13" customFormat="1" ht="11.25">
      <c r="B420" s="160"/>
      <c r="D420" s="150" t="s">
        <v>150</v>
      </c>
      <c r="E420" s="161" t="s">
        <v>1</v>
      </c>
      <c r="F420" s="162" t="s">
        <v>304</v>
      </c>
      <c r="H420" s="163">
        <v>33.878999999999998</v>
      </c>
      <c r="I420" s="164"/>
      <c r="L420" s="160"/>
      <c r="M420" s="165"/>
      <c r="T420" s="166"/>
      <c r="AT420" s="161" t="s">
        <v>150</v>
      </c>
      <c r="AU420" s="161" t="s">
        <v>89</v>
      </c>
      <c r="AV420" s="13" t="s">
        <v>89</v>
      </c>
      <c r="AW420" s="13" t="s">
        <v>30</v>
      </c>
      <c r="AX420" s="13" t="s">
        <v>81</v>
      </c>
      <c r="AY420" s="161" t="s">
        <v>127</v>
      </c>
    </row>
    <row r="421" spans="2:65" s="1" customFormat="1" ht="24.2" customHeight="1">
      <c r="B421" s="136"/>
      <c r="C421" s="137" t="s">
        <v>711</v>
      </c>
      <c r="D421" s="137" t="s">
        <v>129</v>
      </c>
      <c r="E421" s="138" t="s">
        <v>712</v>
      </c>
      <c r="F421" s="139" t="s">
        <v>713</v>
      </c>
      <c r="G421" s="140" t="s">
        <v>132</v>
      </c>
      <c r="H421" s="141">
        <v>33.878999999999998</v>
      </c>
      <c r="I421" s="142"/>
      <c r="J421" s="143">
        <f>ROUND(I421*H421,2)</f>
        <v>0</v>
      </c>
      <c r="K421" s="139" t="s">
        <v>133</v>
      </c>
      <c r="L421" s="32"/>
      <c r="M421" s="144" t="s">
        <v>1</v>
      </c>
      <c r="N421" s="145" t="s">
        <v>38</v>
      </c>
      <c r="P421" s="146">
        <f>O421*H421</f>
        <v>0</v>
      </c>
      <c r="Q421" s="146">
        <v>5.7000000000000002E-3</v>
      </c>
      <c r="R421" s="146">
        <f>Q421*H421</f>
        <v>0.19311029999999998</v>
      </c>
      <c r="S421" s="146">
        <v>0</v>
      </c>
      <c r="T421" s="147">
        <f>S421*H421</f>
        <v>0</v>
      </c>
      <c r="AR421" s="148" t="s">
        <v>134</v>
      </c>
      <c r="AT421" s="148" t="s">
        <v>129</v>
      </c>
      <c r="AU421" s="148" t="s">
        <v>89</v>
      </c>
      <c r="AY421" s="17" t="s">
        <v>127</v>
      </c>
      <c r="BE421" s="149">
        <f>IF(N421="základní",J421,0)</f>
        <v>0</v>
      </c>
      <c r="BF421" s="149">
        <f>IF(N421="snížená",J421,0)</f>
        <v>0</v>
      </c>
      <c r="BG421" s="149">
        <f>IF(N421="zákl. přenesená",J421,0)</f>
        <v>0</v>
      </c>
      <c r="BH421" s="149">
        <f>IF(N421="sníž. přenesená",J421,0)</f>
        <v>0</v>
      </c>
      <c r="BI421" s="149">
        <f>IF(N421="nulová",J421,0)</f>
        <v>0</v>
      </c>
      <c r="BJ421" s="17" t="s">
        <v>81</v>
      </c>
      <c r="BK421" s="149">
        <f>ROUND(I421*H421,2)</f>
        <v>0</v>
      </c>
      <c r="BL421" s="17" t="s">
        <v>134</v>
      </c>
      <c r="BM421" s="148" t="s">
        <v>714</v>
      </c>
    </row>
    <row r="422" spans="2:65" s="1" customFormat="1" ht="19.5">
      <c r="B422" s="32"/>
      <c r="D422" s="150" t="s">
        <v>136</v>
      </c>
      <c r="F422" s="151" t="s">
        <v>715</v>
      </c>
      <c r="I422" s="152"/>
      <c r="L422" s="32"/>
      <c r="M422" s="153"/>
      <c r="T422" s="56"/>
      <c r="AT422" s="17" t="s">
        <v>136</v>
      </c>
      <c r="AU422" s="17" t="s">
        <v>89</v>
      </c>
    </row>
    <row r="423" spans="2:65" s="13" customFormat="1" ht="11.25">
      <c r="B423" s="160"/>
      <c r="D423" s="150" t="s">
        <v>150</v>
      </c>
      <c r="E423" s="161" t="s">
        <v>1</v>
      </c>
      <c r="F423" s="162" t="s">
        <v>706</v>
      </c>
      <c r="H423" s="163">
        <v>33.878999999999998</v>
      </c>
      <c r="I423" s="164"/>
      <c r="L423" s="160"/>
      <c r="M423" s="165"/>
      <c r="T423" s="166"/>
      <c r="AT423" s="161" t="s">
        <v>150</v>
      </c>
      <c r="AU423" s="161" t="s">
        <v>89</v>
      </c>
      <c r="AV423" s="13" t="s">
        <v>89</v>
      </c>
      <c r="AW423" s="13" t="s">
        <v>30</v>
      </c>
      <c r="AX423" s="13" t="s">
        <v>73</v>
      </c>
      <c r="AY423" s="161" t="s">
        <v>127</v>
      </c>
    </row>
    <row r="424" spans="2:65" s="14" customFormat="1" ht="11.25">
      <c r="B424" s="167"/>
      <c r="D424" s="150" t="s">
        <v>150</v>
      </c>
      <c r="E424" s="168" t="s">
        <v>304</v>
      </c>
      <c r="F424" s="169" t="s">
        <v>165</v>
      </c>
      <c r="H424" s="170">
        <v>33.878999999999998</v>
      </c>
      <c r="I424" s="171"/>
      <c r="L424" s="167"/>
      <c r="M424" s="172"/>
      <c r="T424" s="173"/>
      <c r="AT424" s="168" t="s">
        <v>150</v>
      </c>
      <c r="AU424" s="168" t="s">
        <v>89</v>
      </c>
      <c r="AV424" s="14" t="s">
        <v>134</v>
      </c>
      <c r="AW424" s="14" t="s">
        <v>30</v>
      </c>
      <c r="AX424" s="14" t="s">
        <v>81</v>
      </c>
      <c r="AY424" s="168" t="s">
        <v>127</v>
      </c>
    </row>
    <row r="425" spans="2:65" s="1" customFormat="1" ht="33" customHeight="1">
      <c r="B425" s="136"/>
      <c r="C425" s="137" t="s">
        <v>716</v>
      </c>
      <c r="D425" s="137" t="s">
        <v>129</v>
      </c>
      <c r="E425" s="138" t="s">
        <v>717</v>
      </c>
      <c r="F425" s="139" t="s">
        <v>718</v>
      </c>
      <c r="G425" s="140" t="s">
        <v>592</v>
      </c>
      <c r="H425" s="141">
        <v>60</v>
      </c>
      <c r="I425" s="142"/>
      <c r="J425" s="143">
        <f>ROUND(I425*H425,2)</f>
        <v>0</v>
      </c>
      <c r="K425" s="139" t="s">
        <v>133</v>
      </c>
      <c r="L425" s="32"/>
      <c r="M425" s="144" t="s">
        <v>1</v>
      </c>
      <c r="N425" s="145" t="s">
        <v>38</v>
      </c>
      <c r="P425" s="146">
        <f>O425*H425</f>
        <v>0</v>
      </c>
      <c r="Q425" s="146">
        <v>2.0000000000000002E-5</v>
      </c>
      <c r="R425" s="146">
        <f>Q425*H425</f>
        <v>1.2000000000000001E-3</v>
      </c>
      <c r="S425" s="146">
        <v>0</v>
      </c>
      <c r="T425" s="147">
        <f>S425*H425</f>
        <v>0</v>
      </c>
      <c r="AR425" s="148" t="s">
        <v>134</v>
      </c>
      <c r="AT425" s="148" t="s">
        <v>129</v>
      </c>
      <c r="AU425" s="148" t="s">
        <v>89</v>
      </c>
      <c r="AY425" s="17" t="s">
        <v>127</v>
      </c>
      <c r="BE425" s="149">
        <f>IF(N425="základní",J425,0)</f>
        <v>0</v>
      </c>
      <c r="BF425" s="149">
        <f>IF(N425="snížená",J425,0)</f>
        <v>0</v>
      </c>
      <c r="BG425" s="149">
        <f>IF(N425="zákl. přenesená",J425,0)</f>
        <v>0</v>
      </c>
      <c r="BH425" s="149">
        <f>IF(N425="sníž. přenesená",J425,0)</f>
        <v>0</v>
      </c>
      <c r="BI425" s="149">
        <f>IF(N425="nulová",J425,0)</f>
        <v>0</v>
      </c>
      <c r="BJ425" s="17" t="s">
        <v>81</v>
      </c>
      <c r="BK425" s="149">
        <f>ROUND(I425*H425,2)</f>
        <v>0</v>
      </c>
      <c r="BL425" s="17" t="s">
        <v>134</v>
      </c>
      <c r="BM425" s="148" t="s">
        <v>719</v>
      </c>
    </row>
    <row r="426" spans="2:65" s="1" customFormat="1" ht="19.5">
      <c r="B426" s="32"/>
      <c r="D426" s="150" t="s">
        <v>136</v>
      </c>
      <c r="F426" s="151" t="s">
        <v>720</v>
      </c>
      <c r="I426" s="152"/>
      <c r="L426" s="32"/>
      <c r="M426" s="153"/>
      <c r="T426" s="56"/>
      <c r="AT426" s="17" t="s">
        <v>136</v>
      </c>
      <c r="AU426" s="17" t="s">
        <v>89</v>
      </c>
    </row>
    <row r="427" spans="2:65" s="13" customFormat="1" ht="11.25">
      <c r="B427" s="160"/>
      <c r="D427" s="150" t="s">
        <v>150</v>
      </c>
      <c r="E427" s="161" t="s">
        <v>1</v>
      </c>
      <c r="F427" s="162" t="s">
        <v>653</v>
      </c>
      <c r="H427" s="163">
        <v>60</v>
      </c>
      <c r="I427" s="164"/>
      <c r="L427" s="160"/>
      <c r="M427" s="165"/>
      <c r="T427" s="166"/>
      <c r="AT427" s="161" t="s">
        <v>150</v>
      </c>
      <c r="AU427" s="161" t="s">
        <v>89</v>
      </c>
      <c r="AV427" s="13" t="s">
        <v>89</v>
      </c>
      <c r="AW427" s="13" t="s">
        <v>30</v>
      </c>
      <c r="AX427" s="13" t="s">
        <v>81</v>
      </c>
      <c r="AY427" s="161" t="s">
        <v>127</v>
      </c>
    </row>
    <row r="428" spans="2:65" s="1" customFormat="1" ht="33" customHeight="1">
      <c r="B428" s="136"/>
      <c r="C428" s="137" t="s">
        <v>721</v>
      </c>
      <c r="D428" s="137" t="s">
        <v>129</v>
      </c>
      <c r="E428" s="138" t="s">
        <v>722</v>
      </c>
      <c r="F428" s="139" t="s">
        <v>723</v>
      </c>
      <c r="G428" s="140" t="s">
        <v>147</v>
      </c>
      <c r="H428" s="141">
        <v>5.8659999999999997</v>
      </c>
      <c r="I428" s="142"/>
      <c r="J428" s="143">
        <f>ROUND(I428*H428,2)</f>
        <v>0</v>
      </c>
      <c r="K428" s="139" t="s">
        <v>133</v>
      </c>
      <c r="L428" s="32"/>
      <c r="M428" s="144" t="s">
        <v>1</v>
      </c>
      <c r="N428" s="145" t="s">
        <v>38</v>
      </c>
      <c r="P428" s="146">
        <f>O428*H428</f>
        <v>0</v>
      </c>
      <c r="Q428" s="146">
        <v>2.5018699999999998</v>
      </c>
      <c r="R428" s="146">
        <f>Q428*H428</f>
        <v>14.675969419999998</v>
      </c>
      <c r="S428" s="146">
        <v>0</v>
      </c>
      <c r="T428" s="147">
        <f>S428*H428</f>
        <v>0</v>
      </c>
      <c r="AR428" s="148" t="s">
        <v>134</v>
      </c>
      <c r="AT428" s="148" t="s">
        <v>129</v>
      </c>
      <c r="AU428" s="148" t="s">
        <v>89</v>
      </c>
      <c r="AY428" s="17" t="s">
        <v>127</v>
      </c>
      <c r="BE428" s="149">
        <f>IF(N428="základní",J428,0)</f>
        <v>0</v>
      </c>
      <c r="BF428" s="149">
        <f>IF(N428="snížená",J428,0)</f>
        <v>0</v>
      </c>
      <c r="BG428" s="149">
        <f>IF(N428="zákl. přenesená",J428,0)</f>
        <v>0</v>
      </c>
      <c r="BH428" s="149">
        <f>IF(N428="sníž. přenesená",J428,0)</f>
        <v>0</v>
      </c>
      <c r="BI428" s="149">
        <f>IF(N428="nulová",J428,0)</f>
        <v>0</v>
      </c>
      <c r="BJ428" s="17" t="s">
        <v>81</v>
      </c>
      <c r="BK428" s="149">
        <f>ROUND(I428*H428,2)</f>
        <v>0</v>
      </c>
      <c r="BL428" s="17" t="s">
        <v>134</v>
      </c>
      <c r="BM428" s="148" t="s">
        <v>724</v>
      </c>
    </row>
    <row r="429" spans="2:65" s="1" customFormat="1" ht="19.5">
      <c r="B429" s="32"/>
      <c r="D429" s="150" t="s">
        <v>136</v>
      </c>
      <c r="F429" s="151" t="s">
        <v>725</v>
      </c>
      <c r="I429" s="152"/>
      <c r="L429" s="32"/>
      <c r="M429" s="153"/>
      <c r="T429" s="56"/>
      <c r="AT429" s="17" t="s">
        <v>136</v>
      </c>
      <c r="AU429" s="17" t="s">
        <v>89</v>
      </c>
    </row>
    <row r="430" spans="2:65" s="13" customFormat="1" ht="11.25">
      <c r="B430" s="160"/>
      <c r="D430" s="150" t="s">
        <v>150</v>
      </c>
      <c r="E430" s="161" t="s">
        <v>1</v>
      </c>
      <c r="F430" s="162" t="s">
        <v>726</v>
      </c>
      <c r="H430" s="163">
        <v>5.8659999999999997</v>
      </c>
      <c r="I430" s="164"/>
      <c r="L430" s="160"/>
      <c r="M430" s="165"/>
      <c r="T430" s="166"/>
      <c r="AT430" s="161" t="s">
        <v>150</v>
      </c>
      <c r="AU430" s="161" t="s">
        <v>89</v>
      </c>
      <c r="AV430" s="13" t="s">
        <v>89</v>
      </c>
      <c r="AW430" s="13" t="s">
        <v>30</v>
      </c>
      <c r="AX430" s="13" t="s">
        <v>73</v>
      </c>
      <c r="AY430" s="161" t="s">
        <v>127</v>
      </c>
    </row>
    <row r="431" spans="2:65" s="14" customFormat="1" ht="11.25">
      <c r="B431" s="167"/>
      <c r="D431" s="150" t="s">
        <v>150</v>
      </c>
      <c r="E431" s="168" t="s">
        <v>252</v>
      </c>
      <c r="F431" s="169" t="s">
        <v>165</v>
      </c>
      <c r="H431" s="170">
        <v>5.8659999999999997</v>
      </c>
      <c r="I431" s="171"/>
      <c r="L431" s="167"/>
      <c r="M431" s="172"/>
      <c r="T431" s="173"/>
      <c r="AT431" s="168" t="s">
        <v>150</v>
      </c>
      <c r="AU431" s="168" t="s">
        <v>89</v>
      </c>
      <c r="AV431" s="14" t="s">
        <v>134</v>
      </c>
      <c r="AW431" s="14" t="s">
        <v>30</v>
      </c>
      <c r="AX431" s="14" t="s">
        <v>81</v>
      </c>
      <c r="AY431" s="168" t="s">
        <v>127</v>
      </c>
    </row>
    <row r="432" spans="2:65" s="1" customFormat="1" ht="24.2" customHeight="1">
      <c r="B432" s="136"/>
      <c r="C432" s="137" t="s">
        <v>727</v>
      </c>
      <c r="D432" s="137" t="s">
        <v>129</v>
      </c>
      <c r="E432" s="138" t="s">
        <v>728</v>
      </c>
      <c r="F432" s="139" t="s">
        <v>729</v>
      </c>
      <c r="G432" s="140" t="s">
        <v>147</v>
      </c>
      <c r="H432" s="141">
        <v>5.8659999999999997</v>
      </c>
      <c r="I432" s="142"/>
      <c r="J432" s="143">
        <f>ROUND(I432*H432,2)</f>
        <v>0</v>
      </c>
      <c r="K432" s="139" t="s">
        <v>133</v>
      </c>
      <c r="L432" s="32"/>
      <c r="M432" s="144" t="s">
        <v>1</v>
      </c>
      <c r="N432" s="145" t="s">
        <v>38</v>
      </c>
      <c r="P432" s="146">
        <f>O432*H432</f>
        <v>0</v>
      </c>
      <c r="Q432" s="146">
        <v>0</v>
      </c>
      <c r="R432" s="146">
        <f>Q432*H432</f>
        <v>0</v>
      </c>
      <c r="S432" s="146">
        <v>0</v>
      </c>
      <c r="T432" s="147">
        <f>S432*H432</f>
        <v>0</v>
      </c>
      <c r="AR432" s="148" t="s">
        <v>134</v>
      </c>
      <c r="AT432" s="148" t="s">
        <v>129</v>
      </c>
      <c r="AU432" s="148" t="s">
        <v>89</v>
      </c>
      <c r="AY432" s="17" t="s">
        <v>127</v>
      </c>
      <c r="BE432" s="149">
        <f>IF(N432="základní",J432,0)</f>
        <v>0</v>
      </c>
      <c r="BF432" s="149">
        <f>IF(N432="snížená",J432,0)</f>
        <v>0</v>
      </c>
      <c r="BG432" s="149">
        <f>IF(N432="zákl. přenesená",J432,0)</f>
        <v>0</v>
      </c>
      <c r="BH432" s="149">
        <f>IF(N432="sníž. přenesená",J432,0)</f>
        <v>0</v>
      </c>
      <c r="BI432" s="149">
        <f>IF(N432="nulová",J432,0)</f>
        <v>0</v>
      </c>
      <c r="BJ432" s="17" t="s">
        <v>81</v>
      </c>
      <c r="BK432" s="149">
        <f>ROUND(I432*H432,2)</f>
        <v>0</v>
      </c>
      <c r="BL432" s="17" t="s">
        <v>134</v>
      </c>
      <c r="BM432" s="148" t="s">
        <v>730</v>
      </c>
    </row>
    <row r="433" spans="2:65" s="1" customFormat="1" ht="19.5">
      <c r="B433" s="32"/>
      <c r="D433" s="150" t="s">
        <v>136</v>
      </c>
      <c r="F433" s="151" t="s">
        <v>731</v>
      </c>
      <c r="I433" s="152"/>
      <c r="L433" s="32"/>
      <c r="M433" s="153"/>
      <c r="T433" s="56"/>
      <c r="AT433" s="17" t="s">
        <v>136</v>
      </c>
      <c r="AU433" s="17" t="s">
        <v>89</v>
      </c>
    </row>
    <row r="434" spans="2:65" s="13" customFormat="1" ht="11.25">
      <c r="B434" s="160"/>
      <c r="D434" s="150" t="s">
        <v>150</v>
      </c>
      <c r="E434" s="161" t="s">
        <v>1</v>
      </c>
      <c r="F434" s="162" t="s">
        <v>252</v>
      </c>
      <c r="H434" s="163">
        <v>5.8659999999999997</v>
      </c>
      <c r="I434" s="164"/>
      <c r="L434" s="160"/>
      <c r="M434" s="165"/>
      <c r="T434" s="166"/>
      <c r="AT434" s="161" t="s">
        <v>150</v>
      </c>
      <c r="AU434" s="161" t="s">
        <v>89</v>
      </c>
      <c r="AV434" s="13" t="s">
        <v>89</v>
      </c>
      <c r="AW434" s="13" t="s">
        <v>30</v>
      </c>
      <c r="AX434" s="13" t="s">
        <v>81</v>
      </c>
      <c r="AY434" s="161" t="s">
        <v>127</v>
      </c>
    </row>
    <row r="435" spans="2:65" s="1" customFormat="1" ht="16.5" customHeight="1">
      <c r="B435" s="136"/>
      <c r="C435" s="137" t="s">
        <v>732</v>
      </c>
      <c r="D435" s="137" t="s">
        <v>129</v>
      </c>
      <c r="E435" s="138" t="s">
        <v>733</v>
      </c>
      <c r="F435" s="139" t="s">
        <v>734</v>
      </c>
      <c r="G435" s="140" t="s">
        <v>194</v>
      </c>
      <c r="H435" s="141">
        <v>0.38300000000000001</v>
      </c>
      <c r="I435" s="142"/>
      <c r="J435" s="143">
        <f>ROUND(I435*H435,2)</f>
        <v>0</v>
      </c>
      <c r="K435" s="139" t="s">
        <v>133</v>
      </c>
      <c r="L435" s="32"/>
      <c r="M435" s="144" t="s">
        <v>1</v>
      </c>
      <c r="N435" s="145" t="s">
        <v>38</v>
      </c>
      <c r="P435" s="146">
        <f>O435*H435</f>
        <v>0</v>
      </c>
      <c r="Q435" s="146">
        <v>1.0416099999999999</v>
      </c>
      <c r="R435" s="146">
        <f>Q435*H435</f>
        <v>0.39893662999999996</v>
      </c>
      <c r="S435" s="146">
        <v>0</v>
      </c>
      <c r="T435" s="147">
        <f>S435*H435</f>
        <v>0</v>
      </c>
      <c r="AR435" s="148" t="s">
        <v>134</v>
      </c>
      <c r="AT435" s="148" t="s">
        <v>129</v>
      </c>
      <c r="AU435" s="148" t="s">
        <v>89</v>
      </c>
      <c r="AY435" s="17" t="s">
        <v>127</v>
      </c>
      <c r="BE435" s="149">
        <f>IF(N435="základní",J435,0)</f>
        <v>0</v>
      </c>
      <c r="BF435" s="149">
        <f>IF(N435="snížená",J435,0)</f>
        <v>0</v>
      </c>
      <c r="BG435" s="149">
        <f>IF(N435="zákl. přenesená",J435,0)</f>
        <v>0</v>
      </c>
      <c r="BH435" s="149">
        <f>IF(N435="sníž. přenesená",J435,0)</f>
        <v>0</v>
      </c>
      <c r="BI435" s="149">
        <f>IF(N435="nulová",J435,0)</f>
        <v>0</v>
      </c>
      <c r="BJ435" s="17" t="s">
        <v>81</v>
      </c>
      <c r="BK435" s="149">
        <f>ROUND(I435*H435,2)</f>
        <v>0</v>
      </c>
      <c r="BL435" s="17" t="s">
        <v>134</v>
      </c>
      <c r="BM435" s="148" t="s">
        <v>735</v>
      </c>
    </row>
    <row r="436" spans="2:65" s="1" customFormat="1" ht="11.25">
      <c r="B436" s="32"/>
      <c r="D436" s="150" t="s">
        <v>136</v>
      </c>
      <c r="F436" s="151" t="s">
        <v>736</v>
      </c>
      <c r="I436" s="152"/>
      <c r="L436" s="32"/>
      <c r="M436" s="153"/>
      <c r="T436" s="56"/>
      <c r="AT436" s="17" t="s">
        <v>136</v>
      </c>
      <c r="AU436" s="17" t="s">
        <v>89</v>
      </c>
    </row>
    <row r="437" spans="2:65" s="13" customFormat="1" ht="11.25">
      <c r="B437" s="160"/>
      <c r="D437" s="150" t="s">
        <v>150</v>
      </c>
      <c r="E437" s="161" t="s">
        <v>1</v>
      </c>
      <c r="F437" s="162" t="s">
        <v>737</v>
      </c>
      <c r="H437" s="163">
        <v>0.38300000000000001</v>
      </c>
      <c r="I437" s="164"/>
      <c r="L437" s="160"/>
      <c r="M437" s="165"/>
      <c r="T437" s="166"/>
      <c r="AT437" s="161" t="s">
        <v>150</v>
      </c>
      <c r="AU437" s="161" t="s">
        <v>89</v>
      </c>
      <c r="AV437" s="13" t="s">
        <v>89</v>
      </c>
      <c r="AW437" s="13" t="s">
        <v>30</v>
      </c>
      <c r="AX437" s="13" t="s">
        <v>73</v>
      </c>
      <c r="AY437" s="161" t="s">
        <v>127</v>
      </c>
    </row>
    <row r="438" spans="2:65" s="14" customFormat="1" ht="11.25">
      <c r="B438" s="167"/>
      <c r="D438" s="150" t="s">
        <v>150</v>
      </c>
      <c r="E438" s="168" t="s">
        <v>1</v>
      </c>
      <c r="F438" s="169" t="s">
        <v>165</v>
      </c>
      <c r="H438" s="170">
        <v>0.38300000000000001</v>
      </c>
      <c r="I438" s="171"/>
      <c r="L438" s="167"/>
      <c r="M438" s="172"/>
      <c r="T438" s="173"/>
      <c r="AT438" s="168" t="s">
        <v>150</v>
      </c>
      <c r="AU438" s="168" t="s">
        <v>89</v>
      </c>
      <c r="AV438" s="14" t="s">
        <v>134</v>
      </c>
      <c r="AW438" s="14" t="s">
        <v>30</v>
      </c>
      <c r="AX438" s="14" t="s">
        <v>81</v>
      </c>
      <c r="AY438" s="168" t="s">
        <v>127</v>
      </c>
    </row>
    <row r="439" spans="2:65" s="1" customFormat="1" ht="24.2" customHeight="1">
      <c r="B439" s="136"/>
      <c r="C439" s="137" t="s">
        <v>738</v>
      </c>
      <c r="D439" s="137" t="s">
        <v>129</v>
      </c>
      <c r="E439" s="138" t="s">
        <v>739</v>
      </c>
      <c r="F439" s="139" t="s">
        <v>740</v>
      </c>
      <c r="G439" s="140" t="s">
        <v>132</v>
      </c>
      <c r="H439" s="141">
        <v>88.988</v>
      </c>
      <c r="I439" s="142"/>
      <c r="J439" s="143">
        <f>ROUND(I439*H439,2)</f>
        <v>0</v>
      </c>
      <c r="K439" s="139" t="s">
        <v>133</v>
      </c>
      <c r="L439" s="32"/>
      <c r="M439" s="144" t="s">
        <v>1</v>
      </c>
      <c r="N439" s="145" t="s">
        <v>38</v>
      </c>
      <c r="P439" s="146">
        <f>O439*H439</f>
        <v>0</v>
      </c>
      <c r="Q439" s="146">
        <v>0.10199999999999999</v>
      </c>
      <c r="R439" s="146">
        <f>Q439*H439</f>
        <v>9.0767759999999988</v>
      </c>
      <c r="S439" s="146">
        <v>0</v>
      </c>
      <c r="T439" s="147">
        <f>S439*H439</f>
        <v>0</v>
      </c>
      <c r="AR439" s="148" t="s">
        <v>134</v>
      </c>
      <c r="AT439" s="148" t="s">
        <v>129</v>
      </c>
      <c r="AU439" s="148" t="s">
        <v>89</v>
      </c>
      <c r="AY439" s="17" t="s">
        <v>127</v>
      </c>
      <c r="BE439" s="149">
        <f>IF(N439="základní",J439,0)</f>
        <v>0</v>
      </c>
      <c r="BF439" s="149">
        <f>IF(N439="snížená",J439,0)</f>
        <v>0</v>
      </c>
      <c r="BG439" s="149">
        <f>IF(N439="zákl. přenesená",J439,0)</f>
        <v>0</v>
      </c>
      <c r="BH439" s="149">
        <f>IF(N439="sníž. přenesená",J439,0)</f>
        <v>0</v>
      </c>
      <c r="BI439" s="149">
        <f>IF(N439="nulová",J439,0)</f>
        <v>0</v>
      </c>
      <c r="BJ439" s="17" t="s">
        <v>81</v>
      </c>
      <c r="BK439" s="149">
        <f>ROUND(I439*H439,2)</f>
        <v>0</v>
      </c>
      <c r="BL439" s="17" t="s">
        <v>134</v>
      </c>
      <c r="BM439" s="148" t="s">
        <v>741</v>
      </c>
    </row>
    <row r="440" spans="2:65" s="1" customFormat="1" ht="11.25">
      <c r="B440" s="32"/>
      <c r="D440" s="150" t="s">
        <v>136</v>
      </c>
      <c r="F440" s="151" t="s">
        <v>742</v>
      </c>
      <c r="I440" s="152"/>
      <c r="L440" s="32"/>
      <c r="M440" s="153"/>
      <c r="T440" s="56"/>
      <c r="AT440" s="17" t="s">
        <v>136</v>
      </c>
      <c r="AU440" s="17" t="s">
        <v>89</v>
      </c>
    </row>
    <row r="441" spans="2:65" s="13" customFormat="1" ht="11.25">
      <c r="B441" s="160"/>
      <c r="D441" s="150" t="s">
        <v>150</v>
      </c>
      <c r="E441" s="161" t="s">
        <v>1</v>
      </c>
      <c r="F441" s="162" t="s">
        <v>743</v>
      </c>
      <c r="H441" s="163">
        <v>88.988</v>
      </c>
      <c r="I441" s="164"/>
      <c r="L441" s="160"/>
      <c r="M441" s="165"/>
      <c r="T441" s="166"/>
      <c r="AT441" s="161" t="s">
        <v>150</v>
      </c>
      <c r="AU441" s="161" t="s">
        <v>89</v>
      </c>
      <c r="AV441" s="13" t="s">
        <v>89</v>
      </c>
      <c r="AW441" s="13" t="s">
        <v>30</v>
      </c>
      <c r="AX441" s="13" t="s">
        <v>81</v>
      </c>
      <c r="AY441" s="161" t="s">
        <v>127</v>
      </c>
    </row>
    <row r="442" spans="2:65" s="11" customFormat="1" ht="22.9" customHeight="1">
      <c r="B442" s="124"/>
      <c r="D442" s="125" t="s">
        <v>72</v>
      </c>
      <c r="E442" s="134" t="s">
        <v>142</v>
      </c>
      <c r="F442" s="134" t="s">
        <v>143</v>
      </c>
      <c r="I442" s="127"/>
      <c r="J442" s="135">
        <f>BK442</f>
        <v>0</v>
      </c>
      <c r="L442" s="124"/>
      <c r="M442" s="129"/>
      <c r="P442" s="130">
        <f>SUM(P443:P492)</f>
        <v>0</v>
      </c>
      <c r="R442" s="130">
        <f>SUM(R443:R492)</f>
        <v>2.8657200000000004E-2</v>
      </c>
      <c r="T442" s="131">
        <f>SUM(T443:T492)</f>
        <v>0</v>
      </c>
      <c r="AR442" s="125" t="s">
        <v>81</v>
      </c>
      <c r="AT442" s="132" t="s">
        <v>72</v>
      </c>
      <c r="AU442" s="132" t="s">
        <v>81</v>
      </c>
      <c r="AY442" s="125" t="s">
        <v>127</v>
      </c>
      <c r="BK442" s="133">
        <f>SUM(BK443:BK492)</f>
        <v>0</v>
      </c>
    </row>
    <row r="443" spans="2:65" s="1" customFormat="1" ht="37.9" customHeight="1">
      <c r="B443" s="136"/>
      <c r="C443" s="137" t="s">
        <v>744</v>
      </c>
      <c r="D443" s="137" t="s">
        <v>129</v>
      </c>
      <c r="E443" s="138" t="s">
        <v>745</v>
      </c>
      <c r="F443" s="139" t="s">
        <v>746</v>
      </c>
      <c r="G443" s="140" t="s">
        <v>132</v>
      </c>
      <c r="H443" s="141">
        <v>9.18</v>
      </c>
      <c r="I443" s="142"/>
      <c r="J443" s="143">
        <f>ROUND(I443*H443,2)</f>
        <v>0</v>
      </c>
      <c r="K443" s="139" t="s">
        <v>133</v>
      </c>
      <c r="L443" s="32"/>
      <c r="M443" s="144" t="s">
        <v>1</v>
      </c>
      <c r="N443" s="145" t="s">
        <v>38</v>
      </c>
      <c r="P443" s="146">
        <f>O443*H443</f>
        <v>0</v>
      </c>
      <c r="Q443" s="146">
        <v>0</v>
      </c>
      <c r="R443" s="146">
        <f>Q443*H443</f>
        <v>0</v>
      </c>
      <c r="S443" s="146">
        <v>0</v>
      </c>
      <c r="T443" s="147">
        <f>S443*H443</f>
        <v>0</v>
      </c>
      <c r="AR443" s="148" t="s">
        <v>134</v>
      </c>
      <c r="AT443" s="148" t="s">
        <v>129</v>
      </c>
      <c r="AU443" s="148" t="s">
        <v>89</v>
      </c>
      <c r="AY443" s="17" t="s">
        <v>127</v>
      </c>
      <c r="BE443" s="149">
        <f>IF(N443="základní",J443,0)</f>
        <v>0</v>
      </c>
      <c r="BF443" s="149">
        <f>IF(N443="snížená",J443,0)</f>
        <v>0</v>
      </c>
      <c r="BG443" s="149">
        <f>IF(N443="zákl. přenesená",J443,0)</f>
        <v>0</v>
      </c>
      <c r="BH443" s="149">
        <f>IF(N443="sníž. přenesená",J443,0)</f>
        <v>0</v>
      </c>
      <c r="BI443" s="149">
        <f>IF(N443="nulová",J443,0)</f>
        <v>0</v>
      </c>
      <c r="BJ443" s="17" t="s">
        <v>81</v>
      </c>
      <c r="BK443" s="149">
        <f>ROUND(I443*H443,2)</f>
        <v>0</v>
      </c>
      <c r="BL443" s="17" t="s">
        <v>134</v>
      </c>
      <c r="BM443" s="148" t="s">
        <v>747</v>
      </c>
    </row>
    <row r="444" spans="2:65" s="1" customFormat="1" ht="29.25">
      <c r="B444" s="32"/>
      <c r="D444" s="150" t="s">
        <v>136</v>
      </c>
      <c r="F444" s="151" t="s">
        <v>748</v>
      </c>
      <c r="I444" s="152"/>
      <c r="L444" s="32"/>
      <c r="M444" s="153"/>
      <c r="T444" s="56"/>
      <c r="AT444" s="17" t="s">
        <v>136</v>
      </c>
      <c r="AU444" s="17" t="s">
        <v>89</v>
      </c>
    </row>
    <row r="445" spans="2:65" s="13" customFormat="1" ht="11.25">
      <c r="B445" s="160"/>
      <c r="D445" s="150" t="s">
        <v>150</v>
      </c>
      <c r="E445" s="161" t="s">
        <v>1</v>
      </c>
      <c r="F445" s="162" t="s">
        <v>749</v>
      </c>
      <c r="H445" s="163">
        <v>9.18</v>
      </c>
      <c r="I445" s="164"/>
      <c r="L445" s="160"/>
      <c r="M445" s="165"/>
      <c r="T445" s="166"/>
      <c r="AT445" s="161" t="s">
        <v>150</v>
      </c>
      <c r="AU445" s="161" t="s">
        <v>89</v>
      </c>
      <c r="AV445" s="13" t="s">
        <v>89</v>
      </c>
      <c r="AW445" s="13" t="s">
        <v>30</v>
      </c>
      <c r="AX445" s="13" t="s">
        <v>73</v>
      </c>
      <c r="AY445" s="161" t="s">
        <v>127</v>
      </c>
    </row>
    <row r="446" spans="2:65" s="14" customFormat="1" ht="11.25">
      <c r="B446" s="167"/>
      <c r="D446" s="150" t="s">
        <v>150</v>
      </c>
      <c r="E446" s="168" t="s">
        <v>248</v>
      </c>
      <c r="F446" s="169" t="s">
        <v>165</v>
      </c>
      <c r="H446" s="170">
        <v>9.18</v>
      </c>
      <c r="I446" s="171"/>
      <c r="L446" s="167"/>
      <c r="M446" s="172"/>
      <c r="T446" s="173"/>
      <c r="AT446" s="168" t="s">
        <v>150</v>
      </c>
      <c r="AU446" s="168" t="s">
        <v>89</v>
      </c>
      <c r="AV446" s="14" t="s">
        <v>134</v>
      </c>
      <c r="AW446" s="14" t="s">
        <v>30</v>
      </c>
      <c r="AX446" s="14" t="s">
        <v>81</v>
      </c>
      <c r="AY446" s="168" t="s">
        <v>127</v>
      </c>
    </row>
    <row r="447" spans="2:65" s="1" customFormat="1" ht="37.9" customHeight="1">
      <c r="B447" s="136"/>
      <c r="C447" s="137" t="s">
        <v>750</v>
      </c>
      <c r="D447" s="137" t="s">
        <v>129</v>
      </c>
      <c r="E447" s="138" t="s">
        <v>751</v>
      </c>
      <c r="F447" s="139" t="s">
        <v>752</v>
      </c>
      <c r="G447" s="140" t="s">
        <v>132</v>
      </c>
      <c r="H447" s="141">
        <v>137.69999999999999</v>
      </c>
      <c r="I447" s="142"/>
      <c r="J447" s="143">
        <f>ROUND(I447*H447,2)</f>
        <v>0</v>
      </c>
      <c r="K447" s="139" t="s">
        <v>133</v>
      </c>
      <c r="L447" s="32"/>
      <c r="M447" s="144" t="s">
        <v>1</v>
      </c>
      <c r="N447" s="145" t="s">
        <v>38</v>
      </c>
      <c r="P447" s="146">
        <f>O447*H447</f>
        <v>0</v>
      </c>
      <c r="Q447" s="146">
        <v>0</v>
      </c>
      <c r="R447" s="146">
        <f>Q447*H447</f>
        <v>0</v>
      </c>
      <c r="S447" s="146">
        <v>0</v>
      </c>
      <c r="T447" s="147">
        <f>S447*H447</f>
        <v>0</v>
      </c>
      <c r="AR447" s="148" t="s">
        <v>134</v>
      </c>
      <c r="AT447" s="148" t="s">
        <v>129</v>
      </c>
      <c r="AU447" s="148" t="s">
        <v>89</v>
      </c>
      <c r="AY447" s="17" t="s">
        <v>127</v>
      </c>
      <c r="BE447" s="149">
        <f>IF(N447="základní",J447,0)</f>
        <v>0</v>
      </c>
      <c r="BF447" s="149">
        <f>IF(N447="snížená",J447,0)</f>
        <v>0</v>
      </c>
      <c r="BG447" s="149">
        <f>IF(N447="zákl. přenesená",J447,0)</f>
        <v>0</v>
      </c>
      <c r="BH447" s="149">
        <f>IF(N447="sníž. přenesená",J447,0)</f>
        <v>0</v>
      </c>
      <c r="BI447" s="149">
        <f>IF(N447="nulová",J447,0)</f>
        <v>0</v>
      </c>
      <c r="BJ447" s="17" t="s">
        <v>81</v>
      </c>
      <c r="BK447" s="149">
        <f>ROUND(I447*H447,2)</f>
        <v>0</v>
      </c>
      <c r="BL447" s="17" t="s">
        <v>134</v>
      </c>
      <c r="BM447" s="148" t="s">
        <v>753</v>
      </c>
    </row>
    <row r="448" spans="2:65" s="1" customFormat="1" ht="29.25">
      <c r="B448" s="32"/>
      <c r="D448" s="150" t="s">
        <v>136</v>
      </c>
      <c r="F448" s="151" t="s">
        <v>754</v>
      </c>
      <c r="I448" s="152"/>
      <c r="L448" s="32"/>
      <c r="M448" s="153"/>
      <c r="T448" s="56"/>
      <c r="AT448" s="17" t="s">
        <v>136</v>
      </c>
      <c r="AU448" s="17" t="s">
        <v>89</v>
      </c>
    </row>
    <row r="449" spans="2:65" s="13" customFormat="1" ht="11.25">
      <c r="B449" s="160"/>
      <c r="D449" s="150" t="s">
        <v>150</v>
      </c>
      <c r="E449" s="161" t="s">
        <v>1</v>
      </c>
      <c r="F449" s="162" t="s">
        <v>248</v>
      </c>
      <c r="H449" s="163">
        <v>9.18</v>
      </c>
      <c r="I449" s="164"/>
      <c r="L449" s="160"/>
      <c r="M449" s="165"/>
      <c r="T449" s="166"/>
      <c r="AT449" s="161" t="s">
        <v>150</v>
      </c>
      <c r="AU449" s="161" t="s">
        <v>89</v>
      </c>
      <c r="AV449" s="13" t="s">
        <v>89</v>
      </c>
      <c r="AW449" s="13" t="s">
        <v>30</v>
      </c>
      <c r="AX449" s="13" t="s">
        <v>81</v>
      </c>
      <c r="AY449" s="161" t="s">
        <v>127</v>
      </c>
    </row>
    <row r="450" spans="2:65" s="13" customFormat="1" ht="11.25">
      <c r="B450" s="160"/>
      <c r="D450" s="150" t="s">
        <v>150</v>
      </c>
      <c r="F450" s="162" t="s">
        <v>755</v>
      </c>
      <c r="H450" s="163">
        <v>137.69999999999999</v>
      </c>
      <c r="I450" s="164"/>
      <c r="L450" s="160"/>
      <c r="M450" s="165"/>
      <c r="T450" s="166"/>
      <c r="AT450" s="161" t="s">
        <v>150</v>
      </c>
      <c r="AU450" s="161" t="s">
        <v>89</v>
      </c>
      <c r="AV450" s="13" t="s">
        <v>89</v>
      </c>
      <c r="AW450" s="13" t="s">
        <v>3</v>
      </c>
      <c r="AX450" s="13" t="s">
        <v>81</v>
      </c>
      <c r="AY450" s="161" t="s">
        <v>127</v>
      </c>
    </row>
    <row r="451" spans="2:65" s="1" customFormat="1" ht="37.9" customHeight="1">
      <c r="B451" s="136"/>
      <c r="C451" s="137" t="s">
        <v>756</v>
      </c>
      <c r="D451" s="137" t="s">
        <v>129</v>
      </c>
      <c r="E451" s="138" t="s">
        <v>757</v>
      </c>
      <c r="F451" s="139" t="s">
        <v>758</v>
      </c>
      <c r="G451" s="140" t="s">
        <v>132</v>
      </c>
      <c r="H451" s="141">
        <v>9.18</v>
      </c>
      <c r="I451" s="142"/>
      <c r="J451" s="143">
        <f>ROUND(I451*H451,2)</f>
        <v>0</v>
      </c>
      <c r="K451" s="139" t="s">
        <v>133</v>
      </c>
      <c r="L451" s="32"/>
      <c r="M451" s="144" t="s">
        <v>1</v>
      </c>
      <c r="N451" s="145" t="s">
        <v>38</v>
      </c>
      <c r="P451" s="146">
        <f>O451*H451</f>
        <v>0</v>
      </c>
      <c r="Q451" s="146">
        <v>0</v>
      </c>
      <c r="R451" s="146">
        <f>Q451*H451</f>
        <v>0</v>
      </c>
      <c r="S451" s="146">
        <v>0</v>
      </c>
      <c r="T451" s="147">
        <f>S451*H451</f>
        <v>0</v>
      </c>
      <c r="AR451" s="148" t="s">
        <v>134</v>
      </c>
      <c r="AT451" s="148" t="s">
        <v>129</v>
      </c>
      <c r="AU451" s="148" t="s">
        <v>89</v>
      </c>
      <c r="AY451" s="17" t="s">
        <v>127</v>
      </c>
      <c r="BE451" s="149">
        <f>IF(N451="základní",J451,0)</f>
        <v>0</v>
      </c>
      <c r="BF451" s="149">
        <f>IF(N451="snížená",J451,0)</f>
        <v>0</v>
      </c>
      <c r="BG451" s="149">
        <f>IF(N451="zákl. přenesená",J451,0)</f>
        <v>0</v>
      </c>
      <c r="BH451" s="149">
        <f>IF(N451="sníž. přenesená",J451,0)</f>
        <v>0</v>
      </c>
      <c r="BI451" s="149">
        <f>IF(N451="nulová",J451,0)</f>
        <v>0</v>
      </c>
      <c r="BJ451" s="17" t="s">
        <v>81</v>
      </c>
      <c r="BK451" s="149">
        <f>ROUND(I451*H451,2)</f>
        <v>0</v>
      </c>
      <c r="BL451" s="17" t="s">
        <v>134</v>
      </c>
      <c r="BM451" s="148" t="s">
        <v>759</v>
      </c>
    </row>
    <row r="452" spans="2:65" s="1" customFormat="1" ht="29.25">
      <c r="B452" s="32"/>
      <c r="D452" s="150" t="s">
        <v>136</v>
      </c>
      <c r="F452" s="151" t="s">
        <v>760</v>
      </c>
      <c r="I452" s="152"/>
      <c r="L452" s="32"/>
      <c r="M452" s="153"/>
      <c r="T452" s="56"/>
      <c r="AT452" s="17" t="s">
        <v>136</v>
      </c>
      <c r="AU452" s="17" t="s">
        <v>89</v>
      </c>
    </row>
    <row r="453" spans="2:65" s="13" customFormat="1" ht="11.25">
      <c r="B453" s="160"/>
      <c r="D453" s="150" t="s">
        <v>150</v>
      </c>
      <c r="E453" s="161" t="s">
        <v>1</v>
      </c>
      <c r="F453" s="162" t="s">
        <v>248</v>
      </c>
      <c r="H453" s="163">
        <v>9.18</v>
      </c>
      <c r="I453" s="164"/>
      <c r="L453" s="160"/>
      <c r="M453" s="165"/>
      <c r="T453" s="166"/>
      <c r="AT453" s="161" t="s">
        <v>150</v>
      </c>
      <c r="AU453" s="161" t="s">
        <v>89</v>
      </c>
      <c r="AV453" s="13" t="s">
        <v>89</v>
      </c>
      <c r="AW453" s="13" t="s">
        <v>30</v>
      </c>
      <c r="AX453" s="13" t="s">
        <v>81</v>
      </c>
      <c r="AY453" s="161" t="s">
        <v>127</v>
      </c>
    </row>
    <row r="454" spans="2:65" s="1" customFormat="1" ht="24.2" customHeight="1">
      <c r="B454" s="136"/>
      <c r="C454" s="137" t="s">
        <v>761</v>
      </c>
      <c r="D454" s="137" t="s">
        <v>129</v>
      </c>
      <c r="E454" s="138" t="s">
        <v>762</v>
      </c>
      <c r="F454" s="139" t="s">
        <v>763</v>
      </c>
      <c r="G454" s="140" t="s">
        <v>147</v>
      </c>
      <c r="H454" s="141">
        <v>16</v>
      </c>
      <c r="I454" s="142"/>
      <c r="J454" s="143">
        <f>ROUND(I454*H454,2)</f>
        <v>0</v>
      </c>
      <c r="K454" s="139" t="s">
        <v>133</v>
      </c>
      <c r="L454" s="32"/>
      <c r="M454" s="144" t="s">
        <v>1</v>
      </c>
      <c r="N454" s="145" t="s">
        <v>38</v>
      </c>
      <c r="P454" s="146">
        <f>O454*H454</f>
        <v>0</v>
      </c>
      <c r="Q454" s="146">
        <v>0</v>
      </c>
      <c r="R454" s="146">
        <f>Q454*H454</f>
        <v>0</v>
      </c>
      <c r="S454" s="146">
        <v>0</v>
      </c>
      <c r="T454" s="147">
        <f>S454*H454</f>
        <v>0</v>
      </c>
      <c r="AR454" s="148" t="s">
        <v>134</v>
      </c>
      <c r="AT454" s="148" t="s">
        <v>129</v>
      </c>
      <c r="AU454" s="148" t="s">
        <v>89</v>
      </c>
      <c r="AY454" s="17" t="s">
        <v>127</v>
      </c>
      <c r="BE454" s="149">
        <f>IF(N454="základní",J454,0)</f>
        <v>0</v>
      </c>
      <c r="BF454" s="149">
        <f>IF(N454="snížená",J454,0)</f>
        <v>0</v>
      </c>
      <c r="BG454" s="149">
        <f>IF(N454="zákl. přenesená",J454,0)</f>
        <v>0</v>
      </c>
      <c r="BH454" s="149">
        <f>IF(N454="sníž. přenesená",J454,0)</f>
        <v>0</v>
      </c>
      <c r="BI454" s="149">
        <f>IF(N454="nulová",J454,0)</f>
        <v>0</v>
      </c>
      <c r="BJ454" s="17" t="s">
        <v>81</v>
      </c>
      <c r="BK454" s="149">
        <f>ROUND(I454*H454,2)</f>
        <v>0</v>
      </c>
      <c r="BL454" s="17" t="s">
        <v>134</v>
      </c>
      <c r="BM454" s="148" t="s">
        <v>764</v>
      </c>
    </row>
    <row r="455" spans="2:65" s="1" customFormat="1" ht="19.5">
      <c r="B455" s="32"/>
      <c r="D455" s="150" t="s">
        <v>136</v>
      </c>
      <c r="F455" s="151" t="s">
        <v>765</v>
      </c>
      <c r="I455" s="152"/>
      <c r="L455" s="32"/>
      <c r="M455" s="153"/>
      <c r="T455" s="56"/>
      <c r="AT455" s="17" t="s">
        <v>136</v>
      </c>
      <c r="AU455" s="17" t="s">
        <v>89</v>
      </c>
    </row>
    <row r="456" spans="2:65" s="13" customFormat="1" ht="11.25">
      <c r="B456" s="160"/>
      <c r="D456" s="150" t="s">
        <v>150</v>
      </c>
      <c r="E456" s="161" t="s">
        <v>1</v>
      </c>
      <c r="F456" s="162" t="s">
        <v>766</v>
      </c>
      <c r="H456" s="163">
        <v>16</v>
      </c>
      <c r="I456" s="164"/>
      <c r="L456" s="160"/>
      <c r="M456" s="165"/>
      <c r="T456" s="166"/>
      <c r="AT456" s="161" t="s">
        <v>150</v>
      </c>
      <c r="AU456" s="161" t="s">
        <v>89</v>
      </c>
      <c r="AV456" s="13" t="s">
        <v>89</v>
      </c>
      <c r="AW456" s="13" t="s">
        <v>30</v>
      </c>
      <c r="AX456" s="13" t="s">
        <v>73</v>
      </c>
      <c r="AY456" s="161" t="s">
        <v>127</v>
      </c>
    </row>
    <row r="457" spans="2:65" s="14" customFormat="1" ht="11.25">
      <c r="B457" s="167"/>
      <c r="D457" s="150" t="s">
        <v>150</v>
      </c>
      <c r="E457" s="168" t="s">
        <v>306</v>
      </c>
      <c r="F457" s="169" t="s">
        <v>165</v>
      </c>
      <c r="H457" s="170">
        <v>16</v>
      </c>
      <c r="I457" s="171"/>
      <c r="L457" s="167"/>
      <c r="M457" s="172"/>
      <c r="T457" s="173"/>
      <c r="AT457" s="168" t="s">
        <v>150</v>
      </c>
      <c r="AU457" s="168" t="s">
        <v>89</v>
      </c>
      <c r="AV457" s="14" t="s">
        <v>134</v>
      </c>
      <c r="AW457" s="14" t="s">
        <v>30</v>
      </c>
      <c r="AX457" s="14" t="s">
        <v>81</v>
      </c>
      <c r="AY457" s="168" t="s">
        <v>127</v>
      </c>
    </row>
    <row r="458" spans="2:65" s="1" customFormat="1" ht="37.9" customHeight="1">
      <c r="B458" s="136"/>
      <c r="C458" s="137" t="s">
        <v>767</v>
      </c>
      <c r="D458" s="137" t="s">
        <v>129</v>
      </c>
      <c r="E458" s="138" t="s">
        <v>768</v>
      </c>
      <c r="F458" s="139" t="s">
        <v>769</v>
      </c>
      <c r="G458" s="140" t="s">
        <v>147</v>
      </c>
      <c r="H458" s="141">
        <v>224</v>
      </c>
      <c r="I458" s="142"/>
      <c r="J458" s="143">
        <f>ROUND(I458*H458,2)</f>
        <v>0</v>
      </c>
      <c r="K458" s="139" t="s">
        <v>133</v>
      </c>
      <c r="L458" s="32"/>
      <c r="M458" s="144" t="s">
        <v>1</v>
      </c>
      <c r="N458" s="145" t="s">
        <v>38</v>
      </c>
      <c r="P458" s="146">
        <f>O458*H458</f>
        <v>0</v>
      </c>
      <c r="Q458" s="146">
        <v>0</v>
      </c>
      <c r="R458" s="146">
        <f>Q458*H458</f>
        <v>0</v>
      </c>
      <c r="S458" s="146">
        <v>0</v>
      </c>
      <c r="T458" s="147">
        <f>S458*H458</f>
        <v>0</v>
      </c>
      <c r="AR458" s="148" t="s">
        <v>134</v>
      </c>
      <c r="AT458" s="148" t="s">
        <v>129</v>
      </c>
      <c r="AU458" s="148" t="s">
        <v>89</v>
      </c>
      <c r="AY458" s="17" t="s">
        <v>127</v>
      </c>
      <c r="BE458" s="149">
        <f>IF(N458="základní",J458,0)</f>
        <v>0</v>
      </c>
      <c r="BF458" s="149">
        <f>IF(N458="snížená",J458,0)</f>
        <v>0</v>
      </c>
      <c r="BG458" s="149">
        <f>IF(N458="zákl. přenesená",J458,0)</f>
        <v>0</v>
      </c>
      <c r="BH458" s="149">
        <f>IF(N458="sníž. přenesená",J458,0)</f>
        <v>0</v>
      </c>
      <c r="BI458" s="149">
        <f>IF(N458="nulová",J458,0)</f>
        <v>0</v>
      </c>
      <c r="BJ458" s="17" t="s">
        <v>81</v>
      </c>
      <c r="BK458" s="149">
        <f>ROUND(I458*H458,2)</f>
        <v>0</v>
      </c>
      <c r="BL458" s="17" t="s">
        <v>134</v>
      </c>
      <c r="BM458" s="148" t="s">
        <v>770</v>
      </c>
    </row>
    <row r="459" spans="2:65" s="1" customFormat="1" ht="29.25">
      <c r="B459" s="32"/>
      <c r="D459" s="150" t="s">
        <v>136</v>
      </c>
      <c r="F459" s="151" t="s">
        <v>771</v>
      </c>
      <c r="I459" s="152"/>
      <c r="L459" s="32"/>
      <c r="M459" s="153"/>
      <c r="T459" s="56"/>
      <c r="AT459" s="17" t="s">
        <v>136</v>
      </c>
      <c r="AU459" s="17" t="s">
        <v>89</v>
      </c>
    </row>
    <row r="460" spans="2:65" s="13" customFormat="1" ht="11.25">
      <c r="B460" s="160"/>
      <c r="D460" s="150" t="s">
        <v>150</v>
      </c>
      <c r="E460" s="161" t="s">
        <v>1</v>
      </c>
      <c r="F460" s="162" t="s">
        <v>306</v>
      </c>
      <c r="H460" s="163">
        <v>16</v>
      </c>
      <c r="I460" s="164"/>
      <c r="L460" s="160"/>
      <c r="M460" s="165"/>
      <c r="T460" s="166"/>
      <c r="AT460" s="161" t="s">
        <v>150</v>
      </c>
      <c r="AU460" s="161" t="s">
        <v>89</v>
      </c>
      <c r="AV460" s="13" t="s">
        <v>89</v>
      </c>
      <c r="AW460" s="13" t="s">
        <v>30</v>
      </c>
      <c r="AX460" s="13" t="s">
        <v>81</v>
      </c>
      <c r="AY460" s="161" t="s">
        <v>127</v>
      </c>
    </row>
    <row r="461" spans="2:65" s="13" customFormat="1" ht="11.25">
      <c r="B461" s="160"/>
      <c r="D461" s="150" t="s">
        <v>150</v>
      </c>
      <c r="F461" s="162" t="s">
        <v>772</v>
      </c>
      <c r="H461" s="163">
        <v>224</v>
      </c>
      <c r="I461" s="164"/>
      <c r="L461" s="160"/>
      <c r="M461" s="165"/>
      <c r="T461" s="166"/>
      <c r="AT461" s="161" t="s">
        <v>150</v>
      </c>
      <c r="AU461" s="161" t="s">
        <v>89</v>
      </c>
      <c r="AV461" s="13" t="s">
        <v>89</v>
      </c>
      <c r="AW461" s="13" t="s">
        <v>3</v>
      </c>
      <c r="AX461" s="13" t="s">
        <v>81</v>
      </c>
      <c r="AY461" s="161" t="s">
        <v>127</v>
      </c>
    </row>
    <row r="462" spans="2:65" s="1" customFormat="1" ht="33" customHeight="1">
      <c r="B462" s="136"/>
      <c r="C462" s="137" t="s">
        <v>773</v>
      </c>
      <c r="D462" s="137" t="s">
        <v>129</v>
      </c>
      <c r="E462" s="138" t="s">
        <v>774</v>
      </c>
      <c r="F462" s="139" t="s">
        <v>775</v>
      </c>
      <c r="G462" s="140" t="s">
        <v>147</v>
      </c>
      <c r="H462" s="141">
        <v>16</v>
      </c>
      <c r="I462" s="142"/>
      <c r="J462" s="143">
        <f>ROUND(I462*H462,2)</f>
        <v>0</v>
      </c>
      <c r="K462" s="139" t="s">
        <v>133</v>
      </c>
      <c r="L462" s="32"/>
      <c r="M462" s="144" t="s">
        <v>1</v>
      </c>
      <c r="N462" s="145" t="s">
        <v>38</v>
      </c>
      <c r="P462" s="146">
        <f>O462*H462</f>
        <v>0</v>
      </c>
      <c r="Q462" s="146">
        <v>0</v>
      </c>
      <c r="R462" s="146">
        <f>Q462*H462</f>
        <v>0</v>
      </c>
      <c r="S462" s="146">
        <v>0</v>
      </c>
      <c r="T462" s="147">
        <f>S462*H462</f>
        <v>0</v>
      </c>
      <c r="AR462" s="148" t="s">
        <v>134</v>
      </c>
      <c r="AT462" s="148" t="s">
        <v>129</v>
      </c>
      <c r="AU462" s="148" t="s">
        <v>89</v>
      </c>
      <c r="AY462" s="17" t="s">
        <v>127</v>
      </c>
      <c r="BE462" s="149">
        <f>IF(N462="základní",J462,0)</f>
        <v>0</v>
      </c>
      <c r="BF462" s="149">
        <f>IF(N462="snížená",J462,0)</f>
        <v>0</v>
      </c>
      <c r="BG462" s="149">
        <f>IF(N462="zákl. přenesená",J462,0)</f>
        <v>0</v>
      </c>
      <c r="BH462" s="149">
        <f>IF(N462="sníž. přenesená",J462,0)</f>
        <v>0</v>
      </c>
      <c r="BI462" s="149">
        <f>IF(N462="nulová",J462,0)</f>
        <v>0</v>
      </c>
      <c r="BJ462" s="17" t="s">
        <v>81</v>
      </c>
      <c r="BK462" s="149">
        <f>ROUND(I462*H462,2)</f>
        <v>0</v>
      </c>
      <c r="BL462" s="17" t="s">
        <v>134</v>
      </c>
      <c r="BM462" s="148" t="s">
        <v>776</v>
      </c>
    </row>
    <row r="463" spans="2:65" s="1" customFormat="1" ht="19.5">
      <c r="B463" s="32"/>
      <c r="D463" s="150" t="s">
        <v>136</v>
      </c>
      <c r="F463" s="151" t="s">
        <v>777</v>
      </c>
      <c r="I463" s="152"/>
      <c r="L463" s="32"/>
      <c r="M463" s="153"/>
      <c r="T463" s="56"/>
      <c r="AT463" s="17" t="s">
        <v>136</v>
      </c>
      <c r="AU463" s="17" t="s">
        <v>89</v>
      </c>
    </row>
    <row r="464" spans="2:65" s="13" customFormat="1" ht="11.25">
      <c r="B464" s="160"/>
      <c r="D464" s="150" t="s">
        <v>150</v>
      </c>
      <c r="E464" s="161" t="s">
        <v>1</v>
      </c>
      <c r="F464" s="162" t="s">
        <v>306</v>
      </c>
      <c r="H464" s="163">
        <v>16</v>
      </c>
      <c r="I464" s="164"/>
      <c r="L464" s="160"/>
      <c r="M464" s="165"/>
      <c r="T464" s="166"/>
      <c r="AT464" s="161" t="s">
        <v>150</v>
      </c>
      <c r="AU464" s="161" t="s">
        <v>89</v>
      </c>
      <c r="AV464" s="13" t="s">
        <v>89</v>
      </c>
      <c r="AW464" s="13" t="s">
        <v>30</v>
      </c>
      <c r="AX464" s="13" t="s">
        <v>81</v>
      </c>
      <c r="AY464" s="161" t="s">
        <v>127</v>
      </c>
    </row>
    <row r="465" spans="2:65" s="1" customFormat="1" ht="37.9" customHeight="1">
      <c r="B465" s="136"/>
      <c r="C465" s="137" t="s">
        <v>778</v>
      </c>
      <c r="D465" s="137" t="s">
        <v>129</v>
      </c>
      <c r="E465" s="138" t="s">
        <v>779</v>
      </c>
      <c r="F465" s="139" t="s">
        <v>780</v>
      </c>
      <c r="G465" s="140" t="s">
        <v>132</v>
      </c>
      <c r="H465" s="141">
        <v>206.71</v>
      </c>
      <c r="I465" s="142"/>
      <c r="J465" s="143">
        <f>ROUND(I465*H465,2)</f>
        <v>0</v>
      </c>
      <c r="K465" s="139" t="s">
        <v>133</v>
      </c>
      <c r="L465" s="32"/>
      <c r="M465" s="144" t="s">
        <v>1</v>
      </c>
      <c r="N465" s="145" t="s">
        <v>38</v>
      </c>
      <c r="P465" s="146">
        <f>O465*H465</f>
        <v>0</v>
      </c>
      <c r="Q465" s="146">
        <v>0</v>
      </c>
      <c r="R465" s="146">
        <f>Q465*H465</f>
        <v>0</v>
      </c>
      <c r="S465" s="146">
        <v>0</v>
      </c>
      <c r="T465" s="147">
        <f>S465*H465</f>
        <v>0</v>
      </c>
      <c r="AR465" s="148" t="s">
        <v>134</v>
      </c>
      <c r="AT465" s="148" t="s">
        <v>129</v>
      </c>
      <c r="AU465" s="148" t="s">
        <v>89</v>
      </c>
      <c r="AY465" s="17" t="s">
        <v>127</v>
      </c>
      <c r="BE465" s="149">
        <f>IF(N465="základní",J465,0)</f>
        <v>0</v>
      </c>
      <c r="BF465" s="149">
        <f>IF(N465="snížená",J465,0)</f>
        <v>0</v>
      </c>
      <c r="BG465" s="149">
        <f>IF(N465="zákl. přenesená",J465,0)</f>
        <v>0</v>
      </c>
      <c r="BH465" s="149">
        <f>IF(N465="sníž. přenesená",J465,0)</f>
        <v>0</v>
      </c>
      <c r="BI465" s="149">
        <f>IF(N465="nulová",J465,0)</f>
        <v>0</v>
      </c>
      <c r="BJ465" s="17" t="s">
        <v>81</v>
      </c>
      <c r="BK465" s="149">
        <f>ROUND(I465*H465,2)</f>
        <v>0</v>
      </c>
      <c r="BL465" s="17" t="s">
        <v>134</v>
      </c>
      <c r="BM465" s="148" t="s">
        <v>781</v>
      </c>
    </row>
    <row r="466" spans="2:65" s="1" customFormat="1" ht="19.5">
      <c r="B466" s="32"/>
      <c r="D466" s="150" t="s">
        <v>136</v>
      </c>
      <c r="F466" s="151" t="s">
        <v>782</v>
      </c>
      <c r="I466" s="152"/>
      <c r="L466" s="32"/>
      <c r="M466" s="153"/>
      <c r="T466" s="56"/>
      <c r="AT466" s="17" t="s">
        <v>136</v>
      </c>
      <c r="AU466" s="17" t="s">
        <v>89</v>
      </c>
    </row>
    <row r="467" spans="2:65" s="12" customFormat="1" ht="11.25">
      <c r="B467" s="154"/>
      <c r="D467" s="150" t="s">
        <v>150</v>
      </c>
      <c r="E467" s="155" t="s">
        <v>1</v>
      </c>
      <c r="F467" s="156" t="s">
        <v>783</v>
      </c>
      <c r="H467" s="155" t="s">
        <v>1</v>
      </c>
      <c r="I467" s="157"/>
      <c r="L467" s="154"/>
      <c r="M467" s="158"/>
      <c r="T467" s="159"/>
      <c r="AT467" s="155" t="s">
        <v>150</v>
      </c>
      <c r="AU467" s="155" t="s">
        <v>89</v>
      </c>
      <c r="AV467" s="12" t="s">
        <v>81</v>
      </c>
      <c r="AW467" s="12" t="s">
        <v>30</v>
      </c>
      <c r="AX467" s="12" t="s">
        <v>73</v>
      </c>
      <c r="AY467" s="155" t="s">
        <v>127</v>
      </c>
    </row>
    <row r="468" spans="2:65" s="13" customFormat="1" ht="11.25">
      <c r="B468" s="160"/>
      <c r="D468" s="150" t="s">
        <v>150</v>
      </c>
      <c r="E468" s="161" t="s">
        <v>1</v>
      </c>
      <c r="F468" s="162" t="s">
        <v>784</v>
      </c>
      <c r="H468" s="163">
        <v>119.27</v>
      </c>
      <c r="I468" s="164"/>
      <c r="L468" s="160"/>
      <c r="M468" s="165"/>
      <c r="T468" s="166"/>
      <c r="AT468" s="161" t="s">
        <v>150</v>
      </c>
      <c r="AU468" s="161" t="s">
        <v>89</v>
      </c>
      <c r="AV468" s="13" t="s">
        <v>89</v>
      </c>
      <c r="AW468" s="13" t="s">
        <v>30</v>
      </c>
      <c r="AX468" s="13" t="s">
        <v>73</v>
      </c>
      <c r="AY468" s="161" t="s">
        <v>127</v>
      </c>
    </row>
    <row r="469" spans="2:65" s="13" customFormat="1" ht="11.25">
      <c r="B469" s="160"/>
      <c r="D469" s="150" t="s">
        <v>150</v>
      </c>
      <c r="E469" s="161" t="s">
        <v>1</v>
      </c>
      <c r="F469" s="162" t="s">
        <v>785</v>
      </c>
      <c r="H469" s="163">
        <v>87.44</v>
      </c>
      <c r="I469" s="164"/>
      <c r="L469" s="160"/>
      <c r="M469" s="165"/>
      <c r="T469" s="166"/>
      <c r="AT469" s="161" t="s">
        <v>150</v>
      </c>
      <c r="AU469" s="161" t="s">
        <v>89</v>
      </c>
      <c r="AV469" s="13" t="s">
        <v>89</v>
      </c>
      <c r="AW469" s="13" t="s">
        <v>30</v>
      </c>
      <c r="AX469" s="13" t="s">
        <v>73</v>
      </c>
      <c r="AY469" s="161" t="s">
        <v>127</v>
      </c>
    </row>
    <row r="470" spans="2:65" s="14" customFormat="1" ht="11.25">
      <c r="B470" s="167"/>
      <c r="D470" s="150" t="s">
        <v>150</v>
      </c>
      <c r="E470" s="168" t="s">
        <v>1</v>
      </c>
      <c r="F470" s="169" t="s">
        <v>165</v>
      </c>
      <c r="H470" s="170">
        <v>206.71</v>
      </c>
      <c r="I470" s="171"/>
      <c r="L470" s="167"/>
      <c r="M470" s="172"/>
      <c r="T470" s="173"/>
      <c r="AT470" s="168" t="s">
        <v>150</v>
      </c>
      <c r="AU470" s="168" t="s">
        <v>89</v>
      </c>
      <c r="AV470" s="14" t="s">
        <v>134</v>
      </c>
      <c r="AW470" s="14" t="s">
        <v>30</v>
      </c>
      <c r="AX470" s="14" t="s">
        <v>81</v>
      </c>
      <c r="AY470" s="168" t="s">
        <v>127</v>
      </c>
    </row>
    <row r="471" spans="2:65" s="1" customFormat="1" ht="24.2" customHeight="1">
      <c r="B471" s="136"/>
      <c r="C471" s="137" t="s">
        <v>786</v>
      </c>
      <c r="D471" s="137" t="s">
        <v>129</v>
      </c>
      <c r="E471" s="138" t="s">
        <v>787</v>
      </c>
      <c r="F471" s="139" t="s">
        <v>788</v>
      </c>
      <c r="G471" s="140" t="s">
        <v>132</v>
      </c>
      <c r="H471" s="141">
        <v>263.5</v>
      </c>
      <c r="I471" s="142"/>
      <c r="J471" s="143">
        <f>ROUND(I471*H471,2)</f>
        <v>0</v>
      </c>
      <c r="K471" s="139" t="s">
        <v>133</v>
      </c>
      <c r="L471" s="32"/>
      <c r="M471" s="144" t="s">
        <v>1</v>
      </c>
      <c r="N471" s="145" t="s">
        <v>38</v>
      </c>
      <c r="P471" s="146">
        <f>O471*H471</f>
        <v>0</v>
      </c>
      <c r="Q471" s="146">
        <v>4.0000000000000003E-5</v>
      </c>
      <c r="R471" s="146">
        <f>Q471*H471</f>
        <v>1.0540000000000001E-2</v>
      </c>
      <c r="S471" s="146">
        <v>0</v>
      </c>
      <c r="T471" s="147">
        <f>S471*H471</f>
        <v>0</v>
      </c>
      <c r="AR471" s="148" t="s">
        <v>134</v>
      </c>
      <c r="AT471" s="148" t="s">
        <v>129</v>
      </c>
      <c r="AU471" s="148" t="s">
        <v>89</v>
      </c>
      <c r="AY471" s="17" t="s">
        <v>127</v>
      </c>
      <c r="BE471" s="149">
        <f>IF(N471="základní",J471,0)</f>
        <v>0</v>
      </c>
      <c r="BF471" s="149">
        <f>IF(N471="snížená",J471,0)</f>
        <v>0</v>
      </c>
      <c r="BG471" s="149">
        <f>IF(N471="zákl. přenesená",J471,0)</f>
        <v>0</v>
      </c>
      <c r="BH471" s="149">
        <f>IF(N471="sníž. přenesená",J471,0)</f>
        <v>0</v>
      </c>
      <c r="BI471" s="149">
        <f>IF(N471="nulová",J471,0)</f>
        <v>0</v>
      </c>
      <c r="BJ471" s="17" t="s">
        <v>81</v>
      </c>
      <c r="BK471" s="149">
        <f>ROUND(I471*H471,2)</f>
        <v>0</v>
      </c>
      <c r="BL471" s="17" t="s">
        <v>134</v>
      </c>
      <c r="BM471" s="148" t="s">
        <v>789</v>
      </c>
    </row>
    <row r="472" spans="2:65" s="1" customFormat="1" ht="19.5">
      <c r="B472" s="32"/>
      <c r="D472" s="150" t="s">
        <v>136</v>
      </c>
      <c r="F472" s="151" t="s">
        <v>790</v>
      </c>
      <c r="I472" s="152"/>
      <c r="L472" s="32"/>
      <c r="M472" s="153"/>
      <c r="T472" s="56"/>
      <c r="AT472" s="17" t="s">
        <v>136</v>
      </c>
      <c r="AU472" s="17" t="s">
        <v>89</v>
      </c>
    </row>
    <row r="473" spans="2:65" s="12" customFormat="1" ht="11.25">
      <c r="B473" s="154"/>
      <c r="D473" s="150" t="s">
        <v>150</v>
      </c>
      <c r="E473" s="155" t="s">
        <v>1</v>
      </c>
      <c r="F473" s="156" t="s">
        <v>783</v>
      </c>
      <c r="H473" s="155" t="s">
        <v>1</v>
      </c>
      <c r="I473" s="157"/>
      <c r="L473" s="154"/>
      <c r="M473" s="158"/>
      <c r="T473" s="159"/>
      <c r="AT473" s="155" t="s">
        <v>150</v>
      </c>
      <c r="AU473" s="155" t="s">
        <v>89</v>
      </c>
      <c r="AV473" s="12" t="s">
        <v>81</v>
      </c>
      <c r="AW473" s="12" t="s">
        <v>30</v>
      </c>
      <c r="AX473" s="12" t="s">
        <v>73</v>
      </c>
      <c r="AY473" s="155" t="s">
        <v>127</v>
      </c>
    </row>
    <row r="474" spans="2:65" s="13" customFormat="1" ht="11.25">
      <c r="B474" s="160"/>
      <c r="D474" s="150" t="s">
        <v>150</v>
      </c>
      <c r="E474" s="161" t="s">
        <v>1</v>
      </c>
      <c r="F474" s="162" t="s">
        <v>791</v>
      </c>
      <c r="H474" s="163">
        <v>176.06</v>
      </c>
      <c r="I474" s="164"/>
      <c r="L474" s="160"/>
      <c r="M474" s="165"/>
      <c r="T474" s="166"/>
      <c r="AT474" s="161" t="s">
        <v>150</v>
      </c>
      <c r="AU474" s="161" t="s">
        <v>89</v>
      </c>
      <c r="AV474" s="13" t="s">
        <v>89</v>
      </c>
      <c r="AW474" s="13" t="s">
        <v>30</v>
      </c>
      <c r="AX474" s="13" t="s">
        <v>73</v>
      </c>
      <c r="AY474" s="161" t="s">
        <v>127</v>
      </c>
    </row>
    <row r="475" spans="2:65" s="13" customFormat="1" ht="11.25">
      <c r="B475" s="160"/>
      <c r="D475" s="150" t="s">
        <v>150</v>
      </c>
      <c r="E475" s="161" t="s">
        <v>1</v>
      </c>
      <c r="F475" s="162" t="s">
        <v>792</v>
      </c>
      <c r="H475" s="163">
        <v>87.44</v>
      </c>
      <c r="I475" s="164"/>
      <c r="L475" s="160"/>
      <c r="M475" s="165"/>
      <c r="T475" s="166"/>
      <c r="AT475" s="161" t="s">
        <v>150</v>
      </c>
      <c r="AU475" s="161" t="s">
        <v>89</v>
      </c>
      <c r="AV475" s="13" t="s">
        <v>89</v>
      </c>
      <c r="AW475" s="13" t="s">
        <v>30</v>
      </c>
      <c r="AX475" s="13" t="s">
        <v>73</v>
      </c>
      <c r="AY475" s="161" t="s">
        <v>127</v>
      </c>
    </row>
    <row r="476" spans="2:65" s="14" customFormat="1" ht="11.25">
      <c r="B476" s="167"/>
      <c r="D476" s="150" t="s">
        <v>150</v>
      </c>
      <c r="E476" s="168" t="s">
        <v>1</v>
      </c>
      <c r="F476" s="169" t="s">
        <v>165</v>
      </c>
      <c r="H476" s="170">
        <v>263.5</v>
      </c>
      <c r="I476" s="171"/>
      <c r="L476" s="167"/>
      <c r="M476" s="172"/>
      <c r="T476" s="173"/>
      <c r="AT476" s="168" t="s">
        <v>150</v>
      </c>
      <c r="AU476" s="168" t="s">
        <v>89</v>
      </c>
      <c r="AV476" s="14" t="s">
        <v>134</v>
      </c>
      <c r="AW476" s="14" t="s">
        <v>30</v>
      </c>
      <c r="AX476" s="14" t="s">
        <v>81</v>
      </c>
      <c r="AY476" s="168" t="s">
        <v>127</v>
      </c>
    </row>
    <row r="477" spans="2:65" s="1" customFormat="1" ht="24.2" customHeight="1">
      <c r="B477" s="136"/>
      <c r="C477" s="137" t="s">
        <v>793</v>
      </c>
      <c r="D477" s="137" t="s">
        <v>129</v>
      </c>
      <c r="E477" s="138" t="s">
        <v>794</v>
      </c>
      <c r="F477" s="139" t="s">
        <v>795</v>
      </c>
      <c r="G477" s="140" t="s">
        <v>132</v>
      </c>
      <c r="H477" s="141">
        <v>452.93</v>
      </c>
      <c r="I477" s="142"/>
      <c r="J477" s="143">
        <f>ROUND(I477*H477,2)</f>
        <v>0</v>
      </c>
      <c r="K477" s="139" t="s">
        <v>133</v>
      </c>
      <c r="L477" s="32"/>
      <c r="M477" s="144" t="s">
        <v>1</v>
      </c>
      <c r="N477" s="145" t="s">
        <v>38</v>
      </c>
      <c r="P477" s="146">
        <f>O477*H477</f>
        <v>0</v>
      </c>
      <c r="Q477" s="146">
        <v>4.0000000000000003E-5</v>
      </c>
      <c r="R477" s="146">
        <f>Q477*H477</f>
        <v>1.8117200000000003E-2</v>
      </c>
      <c r="S477" s="146">
        <v>0</v>
      </c>
      <c r="T477" s="147">
        <f>S477*H477</f>
        <v>0</v>
      </c>
      <c r="AR477" s="148" t="s">
        <v>134</v>
      </c>
      <c r="AT477" s="148" t="s">
        <v>129</v>
      </c>
      <c r="AU477" s="148" t="s">
        <v>89</v>
      </c>
      <c r="AY477" s="17" t="s">
        <v>127</v>
      </c>
      <c r="BE477" s="149">
        <f>IF(N477="základní",J477,0)</f>
        <v>0</v>
      </c>
      <c r="BF477" s="149">
        <f>IF(N477="snížená",J477,0)</f>
        <v>0</v>
      </c>
      <c r="BG477" s="149">
        <f>IF(N477="zákl. přenesená",J477,0)</f>
        <v>0</v>
      </c>
      <c r="BH477" s="149">
        <f>IF(N477="sníž. přenesená",J477,0)</f>
        <v>0</v>
      </c>
      <c r="BI477" s="149">
        <f>IF(N477="nulová",J477,0)</f>
        <v>0</v>
      </c>
      <c r="BJ477" s="17" t="s">
        <v>81</v>
      </c>
      <c r="BK477" s="149">
        <f>ROUND(I477*H477,2)</f>
        <v>0</v>
      </c>
      <c r="BL477" s="17" t="s">
        <v>134</v>
      </c>
      <c r="BM477" s="148" t="s">
        <v>796</v>
      </c>
    </row>
    <row r="478" spans="2:65" s="1" customFormat="1" ht="19.5">
      <c r="B478" s="32"/>
      <c r="D478" s="150" t="s">
        <v>136</v>
      </c>
      <c r="F478" s="151" t="s">
        <v>797</v>
      </c>
      <c r="I478" s="152"/>
      <c r="L478" s="32"/>
      <c r="M478" s="153"/>
      <c r="T478" s="56"/>
      <c r="AT478" s="17" t="s">
        <v>136</v>
      </c>
      <c r="AU478" s="17" t="s">
        <v>89</v>
      </c>
    </row>
    <row r="479" spans="2:65" s="12" customFormat="1" ht="11.25">
      <c r="B479" s="154"/>
      <c r="D479" s="150" t="s">
        <v>150</v>
      </c>
      <c r="E479" s="155" t="s">
        <v>1</v>
      </c>
      <c r="F479" s="156" t="s">
        <v>798</v>
      </c>
      <c r="H479" s="155" t="s">
        <v>1</v>
      </c>
      <c r="I479" s="157"/>
      <c r="L479" s="154"/>
      <c r="M479" s="158"/>
      <c r="T479" s="159"/>
      <c r="AT479" s="155" t="s">
        <v>150</v>
      </c>
      <c r="AU479" s="155" t="s">
        <v>89</v>
      </c>
      <c r="AV479" s="12" t="s">
        <v>81</v>
      </c>
      <c r="AW479" s="12" t="s">
        <v>30</v>
      </c>
      <c r="AX479" s="12" t="s">
        <v>73</v>
      </c>
      <c r="AY479" s="155" t="s">
        <v>127</v>
      </c>
    </row>
    <row r="480" spans="2:65" s="13" customFormat="1" ht="11.25">
      <c r="B480" s="160"/>
      <c r="D480" s="150" t="s">
        <v>150</v>
      </c>
      <c r="E480" s="161" t="s">
        <v>1</v>
      </c>
      <c r="F480" s="162" t="s">
        <v>799</v>
      </c>
      <c r="H480" s="163">
        <v>452.93</v>
      </c>
      <c r="I480" s="164"/>
      <c r="L480" s="160"/>
      <c r="M480" s="165"/>
      <c r="T480" s="166"/>
      <c r="AT480" s="161" t="s">
        <v>150</v>
      </c>
      <c r="AU480" s="161" t="s">
        <v>89</v>
      </c>
      <c r="AV480" s="13" t="s">
        <v>89</v>
      </c>
      <c r="AW480" s="13" t="s">
        <v>30</v>
      </c>
      <c r="AX480" s="13" t="s">
        <v>81</v>
      </c>
      <c r="AY480" s="161" t="s">
        <v>127</v>
      </c>
    </row>
    <row r="481" spans="2:65" s="1" customFormat="1" ht="24.2" customHeight="1">
      <c r="B481" s="136"/>
      <c r="C481" s="137" t="s">
        <v>800</v>
      </c>
      <c r="D481" s="137" t="s">
        <v>129</v>
      </c>
      <c r="E481" s="138" t="s">
        <v>801</v>
      </c>
      <c r="F481" s="139" t="s">
        <v>802</v>
      </c>
      <c r="G481" s="140" t="s">
        <v>132</v>
      </c>
      <c r="H481" s="141">
        <v>9.18</v>
      </c>
      <c r="I481" s="142"/>
      <c r="J481" s="143">
        <f>ROUND(I481*H481,2)</f>
        <v>0</v>
      </c>
      <c r="K481" s="139" t="s">
        <v>133</v>
      </c>
      <c r="L481" s="32"/>
      <c r="M481" s="144" t="s">
        <v>1</v>
      </c>
      <c r="N481" s="145" t="s">
        <v>38</v>
      </c>
      <c r="P481" s="146">
        <f>O481*H481</f>
        <v>0</v>
      </c>
      <c r="Q481" s="146">
        <v>0</v>
      </c>
      <c r="R481" s="146">
        <f>Q481*H481</f>
        <v>0</v>
      </c>
      <c r="S481" s="146">
        <v>0</v>
      </c>
      <c r="T481" s="147">
        <f>S481*H481</f>
        <v>0</v>
      </c>
      <c r="AR481" s="148" t="s">
        <v>134</v>
      </c>
      <c r="AT481" s="148" t="s">
        <v>129</v>
      </c>
      <c r="AU481" s="148" t="s">
        <v>89</v>
      </c>
      <c r="AY481" s="17" t="s">
        <v>127</v>
      </c>
      <c r="BE481" s="149">
        <f>IF(N481="základní",J481,0)</f>
        <v>0</v>
      </c>
      <c r="BF481" s="149">
        <f>IF(N481="snížená",J481,0)</f>
        <v>0</v>
      </c>
      <c r="BG481" s="149">
        <f>IF(N481="zákl. přenesená",J481,0)</f>
        <v>0</v>
      </c>
      <c r="BH481" s="149">
        <f>IF(N481="sníž. přenesená",J481,0)</f>
        <v>0</v>
      </c>
      <c r="BI481" s="149">
        <f>IF(N481="nulová",J481,0)</f>
        <v>0</v>
      </c>
      <c r="BJ481" s="17" t="s">
        <v>81</v>
      </c>
      <c r="BK481" s="149">
        <f>ROUND(I481*H481,2)</f>
        <v>0</v>
      </c>
      <c r="BL481" s="17" t="s">
        <v>134</v>
      </c>
      <c r="BM481" s="148" t="s">
        <v>803</v>
      </c>
    </row>
    <row r="482" spans="2:65" s="1" customFormat="1" ht="19.5">
      <c r="B482" s="32"/>
      <c r="D482" s="150" t="s">
        <v>136</v>
      </c>
      <c r="F482" s="151" t="s">
        <v>804</v>
      </c>
      <c r="I482" s="152"/>
      <c r="L482" s="32"/>
      <c r="M482" s="153"/>
      <c r="T482" s="56"/>
      <c r="AT482" s="17" t="s">
        <v>136</v>
      </c>
      <c r="AU482" s="17" t="s">
        <v>89</v>
      </c>
    </row>
    <row r="483" spans="2:65" s="13" customFormat="1" ht="11.25">
      <c r="B483" s="160"/>
      <c r="D483" s="150" t="s">
        <v>150</v>
      </c>
      <c r="E483" s="161" t="s">
        <v>1</v>
      </c>
      <c r="F483" s="162" t="s">
        <v>248</v>
      </c>
      <c r="H483" s="163">
        <v>9.18</v>
      </c>
      <c r="I483" s="164"/>
      <c r="L483" s="160"/>
      <c r="M483" s="165"/>
      <c r="T483" s="166"/>
      <c r="AT483" s="161" t="s">
        <v>150</v>
      </c>
      <c r="AU483" s="161" t="s">
        <v>89</v>
      </c>
      <c r="AV483" s="13" t="s">
        <v>89</v>
      </c>
      <c r="AW483" s="13" t="s">
        <v>30</v>
      </c>
      <c r="AX483" s="13" t="s">
        <v>81</v>
      </c>
      <c r="AY483" s="161" t="s">
        <v>127</v>
      </c>
    </row>
    <row r="484" spans="2:65" s="1" customFormat="1" ht="24.2" customHeight="1">
      <c r="B484" s="136"/>
      <c r="C484" s="137" t="s">
        <v>805</v>
      </c>
      <c r="D484" s="137" t="s">
        <v>129</v>
      </c>
      <c r="E484" s="138" t="s">
        <v>806</v>
      </c>
      <c r="F484" s="139" t="s">
        <v>807</v>
      </c>
      <c r="G484" s="140" t="s">
        <v>132</v>
      </c>
      <c r="H484" s="141">
        <v>9.18</v>
      </c>
      <c r="I484" s="142"/>
      <c r="J484" s="143">
        <f>ROUND(I484*H484,2)</f>
        <v>0</v>
      </c>
      <c r="K484" s="139" t="s">
        <v>133</v>
      </c>
      <c r="L484" s="32"/>
      <c r="M484" s="144" t="s">
        <v>1</v>
      </c>
      <c r="N484" s="145" t="s">
        <v>38</v>
      </c>
      <c r="P484" s="146">
        <f>O484*H484</f>
        <v>0</v>
      </c>
      <c r="Q484" s="146">
        <v>0</v>
      </c>
      <c r="R484" s="146">
        <f>Q484*H484</f>
        <v>0</v>
      </c>
      <c r="S484" s="146">
        <v>0</v>
      </c>
      <c r="T484" s="147">
        <f>S484*H484</f>
        <v>0</v>
      </c>
      <c r="AR484" s="148" t="s">
        <v>134</v>
      </c>
      <c r="AT484" s="148" t="s">
        <v>129</v>
      </c>
      <c r="AU484" s="148" t="s">
        <v>89</v>
      </c>
      <c r="AY484" s="17" t="s">
        <v>127</v>
      </c>
      <c r="BE484" s="149">
        <f>IF(N484="základní",J484,0)</f>
        <v>0</v>
      </c>
      <c r="BF484" s="149">
        <f>IF(N484="snížená",J484,0)</f>
        <v>0</v>
      </c>
      <c r="BG484" s="149">
        <f>IF(N484="zákl. přenesená",J484,0)</f>
        <v>0</v>
      </c>
      <c r="BH484" s="149">
        <f>IF(N484="sníž. přenesená",J484,0)</f>
        <v>0</v>
      </c>
      <c r="BI484" s="149">
        <f>IF(N484="nulová",J484,0)</f>
        <v>0</v>
      </c>
      <c r="BJ484" s="17" t="s">
        <v>81</v>
      </c>
      <c r="BK484" s="149">
        <f>ROUND(I484*H484,2)</f>
        <v>0</v>
      </c>
      <c r="BL484" s="17" t="s">
        <v>134</v>
      </c>
      <c r="BM484" s="148" t="s">
        <v>808</v>
      </c>
    </row>
    <row r="485" spans="2:65" s="1" customFormat="1" ht="29.25">
      <c r="B485" s="32"/>
      <c r="D485" s="150" t="s">
        <v>136</v>
      </c>
      <c r="F485" s="151" t="s">
        <v>809</v>
      </c>
      <c r="I485" s="152"/>
      <c r="L485" s="32"/>
      <c r="M485" s="153"/>
      <c r="T485" s="56"/>
      <c r="AT485" s="17" t="s">
        <v>136</v>
      </c>
      <c r="AU485" s="17" t="s">
        <v>89</v>
      </c>
    </row>
    <row r="486" spans="2:65" s="13" customFormat="1" ht="11.25">
      <c r="B486" s="160"/>
      <c r="D486" s="150" t="s">
        <v>150</v>
      </c>
      <c r="E486" s="161" t="s">
        <v>1</v>
      </c>
      <c r="F486" s="162" t="s">
        <v>248</v>
      </c>
      <c r="H486" s="163">
        <v>9.18</v>
      </c>
      <c r="I486" s="164"/>
      <c r="L486" s="160"/>
      <c r="M486" s="165"/>
      <c r="T486" s="166"/>
      <c r="AT486" s="161" t="s">
        <v>150</v>
      </c>
      <c r="AU486" s="161" t="s">
        <v>89</v>
      </c>
      <c r="AV486" s="13" t="s">
        <v>89</v>
      </c>
      <c r="AW486" s="13" t="s">
        <v>30</v>
      </c>
      <c r="AX486" s="13" t="s">
        <v>81</v>
      </c>
      <c r="AY486" s="161" t="s">
        <v>127</v>
      </c>
    </row>
    <row r="487" spans="2:65" s="1" customFormat="1" ht="21.75" customHeight="1">
      <c r="B487" s="136"/>
      <c r="C487" s="137" t="s">
        <v>810</v>
      </c>
      <c r="D487" s="137" t="s">
        <v>129</v>
      </c>
      <c r="E487" s="138" t="s">
        <v>181</v>
      </c>
      <c r="F487" s="139" t="s">
        <v>811</v>
      </c>
      <c r="G487" s="140" t="s">
        <v>812</v>
      </c>
      <c r="H487" s="141">
        <v>1</v>
      </c>
      <c r="I487" s="142"/>
      <c r="J487" s="143">
        <f>ROUND(I487*H487,2)</f>
        <v>0</v>
      </c>
      <c r="K487" s="139" t="s">
        <v>1</v>
      </c>
      <c r="L487" s="32"/>
      <c r="M487" s="144" t="s">
        <v>1</v>
      </c>
      <c r="N487" s="145" t="s">
        <v>38</v>
      </c>
      <c r="P487" s="146">
        <f>O487*H487</f>
        <v>0</v>
      </c>
      <c r="Q487" s="146">
        <v>0</v>
      </c>
      <c r="R487" s="146">
        <f>Q487*H487</f>
        <v>0</v>
      </c>
      <c r="S487" s="146">
        <v>0</v>
      </c>
      <c r="T487" s="147">
        <f>S487*H487</f>
        <v>0</v>
      </c>
      <c r="AR487" s="148" t="s">
        <v>134</v>
      </c>
      <c r="AT487" s="148" t="s">
        <v>129</v>
      </c>
      <c r="AU487" s="148" t="s">
        <v>89</v>
      </c>
      <c r="AY487" s="17" t="s">
        <v>127</v>
      </c>
      <c r="BE487" s="149">
        <f>IF(N487="základní",J487,0)</f>
        <v>0</v>
      </c>
      <c r="BF487" s="149">
        <f>IF(N487="snížená",J487,0)</f>
        <v>0</v>
      </c>
      <c r="BG487" s="149">
        <f>IF(N487="zákl. přenesená",J487,0)</f>
        <v>0</v>
      </c>
      <c r="BH487" s="149">
        <f>IF(N487="sníž. přenesená",J487,0)</f>
        <v>0</v>
      </c>
      <c r="BI487" s="149">
        <f>IF(N487="nulová",J487,0)</f>
        <v>0</v>
      </c>
      <c r="BJ487" s="17" t="s">
        <v>81</v>
      </c>
      <c r="BK487" s="149">
        <f>ROUND(I487*H487,2)</f>
        <v>0</v>
      </c>
      <c r="BL487" s="17" t="s">
        <v>134</v>
      </c>
      <c r="BM487" s="148" t="s">
        <v>813</v>
      </c>
    </row>
    <row r="488" spans="2:65" s="1" customFormat="1" ht="11.25">
      <c r="B488" s="32"/>
      <c r="D488" s="150" t="s">
        <v>136</v>
      </c>
      <c r="F488" s="151" t="s">
        <v>811</v>
      </c>
      <c r="I488" s="152"/>
      <c r="L488" s="32"/>
      <c r="M488" s="153"/>
      <c r="T488" s="56"/>
      <c r="AT488" s="17" t="s">
        <v>136</v>
      </c>
      <c r="AU488" s="17" t="s">
        <v>89</v>
      </c>
    </row>
    <row r="489" spans="2:65" s="1" customFormat="1" ht="24.2" customHeight="1">
      <c r="B489" s="136"/>
      <c r="C489" s="137" t="s">
        <v>814</v>
      </c>
      <c r="D489" s="137" t="s">
        <v>129</v>
      </c>
      <c r="E489" s="138" t="s">
        <v>185</v>
      </c>
      <c r="F489" s="139" t="s">
        <v>815</v>
      </c>
      <c r="G489" s="140" t="s">
        <v>560</v>
      </c>
      <c r="H489" s="141">
        <v>1</v>
      </c>
      <c r="I489" s="142"/>
      <c r="J489" s="143">
        <f>ROUND(I489*H489,2)</f>
        <v>0</v>
      </c>
      <c r="K489" s="139" t="s">
        <v>1</v>
      </c>
      <c r="L489" s="32"/>
      <c r="M489" s="144" t="s">
        <v>1</v>
      </c>
      <c r="N489" s="145" t="s">
        <v>38</v>
      </c>
      <c r="P489" s="146">
        <f>O489*H489</f>
        <v>0</v>
      </c>
      <c r="Q489" s="146">
        <v>0</v>
      </c>
      <c r="R489" s="146">
        <f>Q489*H489</f>
        <v>0</v>
      </c>
      <c r="S489" s="146">
        <v>0</v>
      </c>
      <c r="T489" s="147">
        <f>S489*H489</f>
        <v>0</v>
      </c>
      <c r="AR489" s="148" t="s">
        <v>134</v>
      </c>
      <c r="AT489" s="148" t="s">
        <v>129</v>
      </c>
      <c r="AU489" s="148" t="s">
        <v>89</v>
      </c>
      <c r="AY489" s="17" t="s">
        <v>127</v>
      </c>
      <c r="BE489" s="149">
        <f>IF(N489="základní",J489,0)</f>
        <v>0</v>
      </c>
      <c r="BF489" s="149">
        <f>IF(N489="snížená",J489,0)</f>
        <v>0</v>
      </c>
      <c r="BG489" s="149">
        <f>IF(N489="zákl. přenesená",J489,0)</f>
        <v>0</v>
      </c>
      <c r="BH489" s="149">
        <f>IF(N489="sníž. přenesená",J489,0)</f>
        <v>0</v>
      </c>
      <c r="BI489" s="149">
        <f>IF(N489="nulová",J489,0)</f>
        <v>0</v>
      </c>
      <c r="BJ489" s="17" t="s">
        <v>81</v>
      </c>
      <c r="BK489" s="149">
        <f>ROUND(I489*H489,2)</f>
        <v>0</v>
      </c>
      <c r="BL489" s="17" t="s">
        <v>134</v>
      </c>
      <c r="BM489" s="148" t="s">
        <v>816</v>
      </c>
    </row>
    <row r="490" spans="2:65" s="1" customFormat="1" ht="11.25">
      <c r="B490" s="32"/>
      <c r="D490" s="150" t="s">
        <v>136</v>
      </c>
      <c r="F490" s="151" t="s">
        <v>815</v>
      </c>
      <c r="I490" s="152"/>
      <c r="L490" s="32"/>
      <c r="M490" s="153"/>
      <c r="T490" s="56"/>
      <c r="AT490" s="17" t="s">
        <v>136</v>
      </c>
      <c r="AU490" s="17" t="s">
        <v>89</v>
      </c>
    </row>
    <row r="491" spans="2:65" s="1" customFormat="1" ht="24.2" customHeight="1">
      <c r="B491" s="136"/>
      <c r="C491" s="137" t="s">
        <v>817</v>
      </c>
      <c r="D491" s="137" t="s">
        <v>129</v>
      </c>
      <c r="E491" s="138" t="s">
        <v>818</v>
      </c>
      <c r="F491" s="139" t="s">
        <v>819</v>
      </c>
      <c r="G491" s="140" t="s">
        <v>820</v>
      </c>
      <c r="H491" s="141">
        <v>6</v>
      </c>
      <c r="I491" s="142"/>
      <c r="J491" s="143">
        <f>ROUND(I491*H491,2)</f>
        <v>0</v>
      </c>
      <c r="K491" s="139" t="s">
        <v>1</v>
      </c>
      <c r="L491" s="32"/>
      <c r="M491" s="144" t="s">
        <v>1</v>
      </c>
      <c r="N491" s="145" t="s">
        <v>38</v>
      </c>
      <c r="P491" s="146">
        <f>O491*H491</f>
        <v>0</v>
      </c>
      <c r="Q491" s="146">
        <v>0</v>
      </c>
      <c r="R491" s="146">
        <f>Q491*H491</f>
        <v>0</v>
      </c>
      <c r="S491" s="146">
        <v>0</v>
      </c>
      <c r="T491" s="147">
        <f>S491*H491</f>
        <v>0</v>
      </c>
      <c r="AR491" s="148" t="s">
        <v>134</v>
      </c>
      <c r="AT491" s="148" t="s">
        <v>129</v>
      </c>
      <c r="AU491" s="148" t="s">
        <v>89</v>
      </c>
      <c r="AY491" s="17" t="s">
        <v>127</v>
      </c>
      <c r="BE491" s="149">
        <f>IF(N491="základní",J491,0)</f>
        <v>0</v>
      </c>
      <c r="BF491" s="149">
        <f>IF(N491="snížená",J491,0)</f>
        <v>0</v>
      </c>
      <c r="BG491" s="149">
        <f>IF(N491="zákl. přenesená",J491,0)</f>
        <v>0</v>
      </c>
      <c r="BH491" s="149">
        <f>IF(N491="sníž. přenesená",J491,0)</f>
        <v>0</v>
      </c>
      <c r="BI491" s="149">
        <f>IF(N491="nulová",J491,0)</f>
        <v>0</v>
      </c>
      <c r="BJ491" s="17" t="s">
        <v>81</v>
      </c>
      <c r="BK491" s="149">
        <f>ROUND(I491*H491,2)</f>
        <v>0</v>
      </c>
      <c r="BL491" s="17" t="s">
        <v>134</v>
      </c>
      <c r="BM491" s="148" t="s">
        <v>821</v>
      </c>
    </row>
    <row r="492" spans="2:65" s="1" customFormat="1" ht="11.25">
      <c r="B492" s="32"/>
      <c r="D492" s="150" t="s">
        <v>136</v>
      </c>
      <c r="F492" s="151" t="s">
        <v>819</v>
      </c>
      <c r="I492" s="152"/>
      <c r="L492" s="32"/>
      <c r="M492" s="153"/>
      <c r="T492" s="56"/>
      <c r="AT492" s="17" t="s">
        <v>136</v>
      </c>
      <c r="AU492" s="17" t="s">
        <v>89</v>
      </c>
    </row>
    <row r="493" spans="2:65" s="11" customFormat="1" ht="22.9" customHeight="1">
      <c r="B493" s="124"/>
      <c r="D493" s="125" t="s">
        <v>72</v>
      </c>
      <c r="E493" s="134" t="s">
        <v>822</v>
      </c>
      <c r="F493" s="134" t="s">
        <v>823</v>
      </c>
      <c r="I493" s="127"/>
      <c r="J493" s="135">
        <f>BK493</f>
        <v>0</v>
      </c>
      <c r="L493" s="124"/>
      <c r="M493" s="129"/>
      <c r="P493" s="130">
        <f>SUM(P494:P495)</f>
        <v>0</v>
      </c>
      <c r="R493" s="130">
        <f>SUM(R494:R495)</f>
        <v>0</v>
      </c>
      <c r="T493" s="131">
        <f>SUM(T494:T495)</f>
        <v>0</v>
      </c>
      <c r="AR493" s="125" t="s">
        <v>81</v>
      </c>
      <c r="AT493" s="132" t="s">
        <v>72</v>
      </c>
      <c r="AU493" s="132" t="s">
        <v>81</v>
      </c>
      <c r="AY493" s="125" t="s">
        <v>127</v>
      </c>
      <c r="BK493" s="133">
        <f>SUM(BK494:BK495)</f>
        <v>0</v>
      </c>
    </row>
    <row r="494" spans="2:65" s="1" customFormat="1" ht="21.75" customHeight="1">
      <c r="B494" s="136"/>
      <c r="C494" s="137" t="s">
        <v>824</v>
      </c>
      <c r="D494" s="137" t="s">
        <v>129</v>
      </c>
      <c r="E494" s="138" t="s">
        <v>825</v>
      </c>
      <c r="F494" s="139" t="s">
        <v>826</v>
      </c>
      <c r="G494" s="140" t="s">
        <v>194</v>
      </c>
      <c r="H494" s="141">
        <v>1066.4839999999999</v>
      </c>
      <c r="I494" s="142"/>
      <c r="J494" s="143">
        <f>ROUND(I494*H494,2)</f>
        <v>0</v>
      </c>
      <c r="K494" s="139" t="s">
        <v>133</v>
      </c>
      <c r="L494" s="32"/>
      <c r="M494" s="144" t="s">
        <v>1</v>
      </c>
      <c r="N494" s="145" t="s">
        <v>38</v>
      </c>
      <c r="P494" s="146">
        <f>O494*H494</f>
        <v>0</v>
      </c>
      <c r="Q494" s="146">
        <v>0</v>
      </c>
      <c r="R494" s="146">
        <f>Q494*H494</f>
        <v>0</v>
      </c>
      <c r="S494" s="146">
        <v>0</v>
      </c>
      <c r="T494" s="147">
        <f>S494*H494</f>
        <v>0</v>
      </c>
      <c r="AR494" s="148" t="s">
        <v>134</v>
      </c>
      <c r="AT494" s="148" t="s">
        <v>129</v>
      </c>
      <c r="AU494" s="148" t="s">
        <v>89</v>
      </c>
      <c r="AY494" s="17" t="s">
        <v>127</v>
      </c>
      <c r="BE494" s="149">
        <f>IF(N494="základní",J494,0)</f>
        <v>0</v>
      </c>
      <c r="BF494" s="149">
        <f>IF(N494="snížená",J494,0)</f>
        <v>0</v>
      </c>
      <c r="BG494" s="149">
        <f>IF(N494="zákl. přenesená",J494,0)</f>
        <v>0</v>
      </c>
      <c r="BH494" s="149">
        <f>IF(N494="sníž. přenesená",J494,0)</f>
        <v>0</v>
      </c>
      <c r="BI494" s="149">
        <f>IF(N494="nulová",J494,0)</f>
        <v>0</v>
      </c>
      <c r="BJ494" s="17" t="s">
        <v>81</v>
      </c>
      <c r="BK494" s="149">
        <f>ROUND(I494*H494,2)</f>
        <v>0</v>
      </c>
      <c r="BL494" s="17" t="s">
        <v>134</v>
      </c>
      <c r="BM494" s="148" t="s">
        <v>827</v>
      </c>
    </row>
    <row r="495" spans="2:65" s="1" customFormat="1" ht="39">
      <c r="B495" s="32"/>
      <c r="D495" s="150" t="s">
        <v>136</v>
      </c>
      <c r="F495" s="151" t="s">
        <v>828</v>
      </c>
      <c r="I495" s="152"/>
      <c r="L495" s="32"/>
      <c r="M495" s="153"/>
      <c r="T495" s="56"/>
      <c r="AT495" s="17" t="s">
        <v>136</v>
      </c>
      <c r="AU495" s="17" t="s">
        <v>89</v>
      </c>
    </row>
    <row r="496" spans="2:65" s="11" customFormat="1" ht="25.9" customHeight="1">
      <c r="B496" s="124"/>
      <c r="D496" s="125" t="s">
        <v>72</v>
      </c>
      <c r="E496" s="126" t="s">
        <v>829</v>
      </c>
      <c r="F496" s="126" t="s">
        <v>830</v>
      </c>
      <c r="I496" s="127"/>
      <c r="J496" s="128">
        <f>BK496</f>
        <v>0</v>
      </c>
      <c r="L496" s="124"/>
      <c r="M496" s="129"/>
      <c r="P496" s="130">
        <f>P497+P552+P559+P619+P628+P677+P693+P720+P769+P841+P856+P887</f>
        <v>0</v>
      </c>
      <c r="R496" s="130">
        <f>R497+R552+R559+R619+R628+R677+R693+R720+R769+R841+R856+R887</f>
        <v>21.177980290000004</v>
      </c>
      <c r="T496" s="131">
        <f>T497+T552+T559+T619+T628+T677+T693+T720+T769+T841+T856+T887</f>
        <v>6.0074999999999998E-3</v>
      </c>
      <c r="AR496" s="125" t="s">
        <v>89</v>
      </c>
      <c r="AT496" s="132" t="s">
        <v>72</v>
      </c>
      <c r="AU496" s="132" t="s">
        <v>73</v>
      </c>
      <c r="AY496" s="125" t="s">
        <v>127</v>
      </c>
      <c r="BK496" s="133">
        <f>BK497+BK552+BK559+BK619+BK628+BK677+BK693+BK720+BK769+BK841+BK856+BK887</f>
        <v>0</v>
      </c>
    </row>
    <row r="497" spans="2:65" s="11" customFormat="1" ht="22.9" customHeight="1">
      <c r="B497" s="124"/>
      <c r="D497" s="125" t="s">
        <v>72</v>
      </c>
      <c r="E497" s="134" t="s">
        <v>831</v>
      </c>
      <c r="F497" s="134" t="s">
        <v>832</v>
      </c>
      <c r="I497" s="127"/>
      <c r="J497" s="135">
        <f>BK497</f>
        <v>0</v>
      </c>
      <c r="L497" s="124"/>
      <c r="M497" s="129"/>
      <c r="P497" s="130">
        <f>SUM(P498:P551)</f>
        <v>0</v>
      </c>
      <c r="R497" s="130">
        <f>SUM(R498:R551)</f>
        <v>2.6649309500000005</v>
      </c>
      <c r="T497" s="131">
        <f>SUM(T498:T551)</f>
        <v>0</v>
      </c>
      <c r="AR497" s="125" t="s">
        <v>89</v>
      </c>
      <c r="AT497" s="132" t="s">
        <v>72</v>
      </c>
      <c r="AU497" s="132" t="s">
        <v>81</v>
      </c>
      <c r="AY497" s="125" t="s">
        <v>127</v>
      </c>
      <c r="BK497" s="133">
        <f>SUM(BK498:BK551)</f>
        <v>0</v>
      </c>
    </row>
    <row r="498" spans="2:65" s="1" customFormat="1" ht="24.2" customHeight="1">
      <c r="B498" s="136"/>
      <c r="C498" s="137" t="s">
        <v>833</v>
      </c>
      <c r="D498" s="137" t="s">
        <v>129</v>
      </c>
      <c r="E498" s="138" t="s">
        <v>834</v>
      </c>
      <c r="F498" s="139" t="s">
        <v>835</v>
      </c>
      <c r="G498" s="140" t="s">
        <v>132</v>
      </c>
      <c r="H498" s="141">
        <v>97.41</v>
      </c>
      <c r="I498" s="142"/>
      <c r="J498" s="143">
        <f>ROUND(I498*H498,2)</f>
        <v>0</v>
      </c>
      <c r="K498" s="139" t="s">
        <v>133</v>
      </c>
      <c r="L498" s="32"/>
      <c r="M498" s="144" t="s">
        <v>1</v>
      </c>
      <c r="N498" s="145" t="s">
        <v>38</v>
      </c>
      <c r="P498" s="146">
        <f>O498*H498</f>
        <v>0</v>
      </c>
      <c r="Q498" s="146">
        <v>0</v>
      </c>
      <c r="R498" s="146">
        <f>Q498*H498</f>
        <v>0</v>
      </c>
      <c r="S498" s="146">
        <v>0</v>
      </c>
      <c r="T498" s="147">
        <f>S498*H498</f>
        <v>0</v>
      </c>
      <c r="AR498" s="148" t="s">
        <v>307</v>
      </c>
      <c r="AT498" s="148" t="s">
        <v>129</v>
      </c>
      <c r="AU498" s="148" t="s">
        <v>89</v>
      </c>
      <c r="AY498" s="17" t="s">
        <v>127</v>
      </c>
      <c r="BE498" s="149">
        <f>IF(N498="základní",J498,0)</f>
        <v>0</v>
      </c>
      <c r="BF498" s="149">
        <f>IF(N498="snížená",J498,0)</f>
        <v>0</v>
      </c>
      <c r="BG498" s="149">
        <f>IF(N498="zákl. přenesená",J498,0)</f>
        <v>0</v>
      </c>
      <c r="BH498" s="149">
        <f>IF(N498="sníž. přenesená",J498,0)</f>
        <v>0</v>
      </c>
      <c r="BI498" s="149">
        <f>IF(N498="nulová",J498,0)</f>
        <v>0</v>
      </c>
      <c r="BJ498" s="17" t="s">
        <v>81</v>
      </c>
      <c r="BK498" s="149">
        <f>ROUND(I498*H498,2)</f>
        <v>0</v>
      </c>
      <c r="BL498" s="17" t="s">
        <v>307</v>
      </c>
      <c r="BM498" s="148" t="s">
        <v>836</v>
      </c>
    </row>
    <row r="499" spans="2:65" s="1" customFormat="1" ht="19.5">
      <c r="B499" s="32"/>
      <c r="D499" s="150" t="s">
        <v>136</v>
      </c>
      <c r="F499" s="151" t="s">
        <v>837</v>
      </c>
      <c r="I499" s="152"/>
      <c r="L499" s="32"/>
      <c r="M499" s="153"/>
      <c r="T499" s="56"/>
      <c r="AT499" s="17" t="s">
        <v>136</v>
      </c>
      <c r="AU499" s="17" t="s">
        <v>89</v>
      </c>
    </row>
    <row r="500" spans="2:65" s="13" customFormat="1" ht="11.25">
      <c r="B500" s="160"/>
      <c r="D500" s="150" t="s">
        <v>150</v>
      </c>
      <c r="E500" s="161" t="s">
        <v>1</v>
      </c>
      <c r="F500" s="162" t="s">
        <v>838</v>
      </c>
      <c r="H500" s="163">
        <v>97.41</v>
      </c>
      <c r="I500" s="164"/>
      <c r="L500" s="160"/>
      <c r="M500" s="165"/>
      <c r="T500" s="166"/>
      <c r="AT500" s="161" t="s">
        <v>150</v>
      </c>
      <c r="AU500" s="161" t="s">
        <v>89</v>
      </c>
      <c r="AV500" s="13" t="s">
        <v>89</v>
      </c>
      <c r="AW500" s="13" t="s">
        <v>30</v>
      </c>
      <c r="AX500" s="13" t="s">
        <v>73</v>
      </c>
      <c r="AY500" s="161" t="s">
        <v>127</v>
      </c>
    </row>
    <row r="501" spans="2:65" s="14" customFormat="1" ht="11.25">
      <c r="B501" s="167"/>
      <c r="D501" s="150" t="s">
        <v>150</v>
      </c>
      <c r="E501" s="168" t="s">
        <v>242</v>
      </c>
      <c r="F501" s="169" t="s">
        <v>165</v>
      </c>
      <c r="H501" s="170">
        <v>97.41</v>
      </c>
      <c r="I501" s="171"/>
      <c r="L501" s="167"/>
      <c r="M501" s="172"/>
      <c r="T501" s="173"/>
      <c r="AT501" s="168" t="s">
        <v>150</v>
      </c>
      <c r="AU501" s="168" t="s">
        <v>89</v>
      </c>
      <c r="AV501" s="14" t="s">
        <v>134</v>
      </c>
      <c r="AW501" s="14" t="s">
        <v>30</v>
      </c>
      <c r="AX501" s="14" t="s">
        <v>81</v>
      </c>
      <c r="AY501" s="168" t="s">
        <v>127</v>
      </c>
    </row>
    <row r="502" spans="2:65" s="1" customFormat="1" ht="16.5" customHeight="1">
      <c r="B502" s="136"/>
      <c r="C502" s="180" t="s">
        <v>839</v>
      </c>
      <c r="D502" s="180" t="s">
        <v>840</v>
      </c>
      <c r="E502" s="181" t="s">
        <v>841</v>
      </c>
      <c r="F502" s="182" t="s">
        <v>842</v>
      </c>
      <c r="G502" s="183" t="s">
        <v>194</v>
      </c>
      <c r="H502" s="184">
        <v>2.9000000000000001E-2</v>
      </c>
      <c r="I502" s="185"/>
      <c r="J502" s="186">
        <f>ROUND(I502*H502,2)</f>
        <v>0</v>
      </c>
      <c r="K502" s="182" t="s">
        <v>133</v>
      </c>
      <c r="L502" s="187"/>
      <c r="M502" s="188" t="s">
        <v>1</v>
      </c>
      <c r="N502" s="189" t="s">
        <v>38</v>
      </c>
      <c r="P502" s="146">
        <f>O502*H502</f>
        <v>0</v>
      </c>
      <c r="Q502" s="146">
        <v>1</v>
      </c>
      <c r="R502" s="146">
        <f>Q502*H502</f>
        <v>2.9000000000000001E-2</v>
      </c>
      <c r="S502" s="146">
        <v>0</v>
      </c>
      <c r="T502" s="147">
        <f>S502*H502</f>
        <v>0</v>
      </c>
      <c r="AR502" s="148" t="s">
        <v>496</v>
      </c>
      <c r="AT502" s="148" t="s">
        <v>840</v>
      </c>
      <c r="AU502" s="148" t="s">
        <v>89</v>
      </c>
      <c r="AY502" s="17" t="s">
        <v>127</v>
      </c>
      <c r="BE502" s="149">
        <f>IF(N502="základní",J502,0)</f>
        <v>0</v>
      </c>
      <c r="BF502" s="149">
        <f>IF(N502="snížená",J502,0)</f>
        <v>0</v>
      </c>
      <c r="BG502" s="149">
        <f>IF(N502="zákl. přenesená",J502,0)</f>
        <v>0</v>
      </c>
      <c r="BH502" s="149">
        <f>IF(N502="sníž. přenesená",J502,0)</f>
        <v>0</v>
      </c>
      <c r="BI502" s="149">
        <f>IF(N502="nulová",J502,0)</f>
        <v>0</v>
      </c>
      <c r="BJ502" s="17" t="s">
        <v>81</v>
      </c>
      <c r="BK502" s="149">
        <f>ROUND(I502*H502,2)</f>
        <v>0</v>
      </c>
      <c r="BL502" s="17" t="s">
        <v>307</v>
      </c>
      <c r="BM502" s="148" t="s">
        <v>843</v>
      </c>
    </row>
    <row r="503" spans="2:65" s="1" customFormat="1" ht="11.25">
      <c r="B503" s="32"/>
      <c r="D503" s="150" t="s">
        <v>136</v>
      </c>
      <c r="F503" s="151" t="s">
        <v>842</v>
      </c>
      <c r="I503" s="152"/>
      <c r="L503" s="32"/>
      <c r="M503" s="153"/>
      <c r="T503" s="56"/>
      <c r="AT503" s="17" t="s">
        <v>136</v>
      </c>
      <c r="AU503" s="17" t="s">
        <v>89</v>
      </c>
    </row>
    <row r="504" spans="2:65" s="1" customFormat="1" ht="19.5">
      <c r="B504" s="32"/>
      <c r="D504" s="150" t="s">
        <v>545</v>
      </c>
      <c r="F504" s="179" t="s">
        <v>844</v>
      </c>
      <c r="I504" s="152"/>
      <c r="L504" s="32"/>
      <c r="M504" s="153"/>
      <c r="T504" s="56"/>
      <c r="AT504" s="17" t="s">
        <v>545</v>
      </c>
      <c r="AU504" s="17" t="s">
        <v>89</v>
      </c>
    </row>
    <row r="505" spans="2:65" s="13" customFormat="1" ht="11.25">
      <c r="B505" s="160"/>
      <c r="D505" s="150" t="s">
        <v>150</v>
      </c>
      <c r="F505" s="162" t="s">
        <v>845</v>
      </c>
      <c r="H505" s="163">
        <v>2.9000000000000001E-2</v>
      </c>
      <c r="I505" s="164"/>
      <c r="L505" s="160"/>
      <c r="M505" s="165"/>
      <c r="T505" s="166"/>
      <c r="AT505" s="161" t="s">
        <v>150</v>
      </c>
      <c r="AU505" s="161" t="s">
        <v>89</v>
      </c>
      <c r="AV505" s="13" t="s">
        <v>89</v>
      </c>
      <c r="AW505" s="13" t="s">
        <v>3</v>
      </c>
      <c r="AX505" s="13" t="s">
        <v>81</v>
      </c>
      <c r="AY505" s="161" t="s">
        <v>127</v>
      </c>
    </row>
    <row r="506" spans="2:65" s="1" customFormat="1" ht="24.2" customHeight="1">
      <c r="B506" s="136"/>
      <c r="C506" s="137" t="s">
        <v>846</v>
      </c>
      <c r="D506" s="137" t="s">
        <v>129</v>
      </c>
      <c r="E506" s="138" t="s">
        <v>847</v>
      </c>
      <c r="F506" s="139" t="s">
        <v>848</v>
      </c>
      <c r="G506" s="140" t="s">
        <v>132</v>
      </c>
      <c r="H506" s="141">
        <v>8</v>
      </c>
      <c r="I506" s="142"/>
      <c r="J506" s="143">
        <f>ROUND(I506*H506,2)</f>
        <v>0</v>
      </c>
      <c r="K506" s="139" t="s">
        <v>133</v>
      </c>
      <c r="L506" s="32"/>
      <c r="M506" s="144" t="s">
        <v>1</v>
      </c>
      <c r="N506" s="145" t="s">
        <v>38</v>
      </c>
      <c r="P506" s="146">
        <f>O506*H506</f>
        <v>0</v>
      </c>
      <c r="Q506" s="146">
        <v>0</v>
      </c>
      <c r="R506" s="146">
        <f>Q506*H506</f>
        <v>0</v>
      </c>
      <c r="S506" s="146">
        <v>0</v>
      </c>
      <c r="T506" s="147">
        <f>S506*H506</f>
        <v>0</v>
      </c>
      <c r="AR506" s="148" t="s">
        <v>307</v>
      </c>
      <c r="AT506" s="148" t="s">
        <v>129</v>
      </c>
      <c r="AU506" s="148" t="s">
        <v>89</v>
      </c>
      <c r="AY506" s="17" t="s">
        <v>127</v>
      </c>
      <c r="BE506" s="149">
        <f>IF(N506="základní",J506,0)</f>
        <v>0</v>
      </c>
      <c r="BF506" s="149">
        <f>IF(N506="snížená",J506,0)</f>
        <v>0</v>
      </c>
      <c r="BG506" s="149">
        <f>IF(N506="zákl. přenesená",J506,0)</f>
        <v>0</v>
      </c>
      <c r="BH506" s="149">
        <f>IF(N506="sníž. přenesená",J506,0)</f>
        <v>0</v>
      </c>
      <c r="BI506" s="149">
        <f>IF(N506="nulová",J506,0)</f>
        <v>0</v>
      </c>
      <c r="BJ506" s="17" t="s">
        <v>81</v>
      </c>
      <c r="BK506" s="149">
        <f>ROUND(I506*H506,2)</f>
        <v>0</v>
      </c>
      <c r="BL506" s="17" t="s">
        <v>307</v>
      </c>
      <c r="BM506" s="148" t="s">
        <v>849</v>
      </c>
    </row>
    <row r="507" spans="2:65" s="1" customFormat="1" ht="19.5">
      <c r="B507" s="32"/>
      <c r="D507" s="150" t="s">
        <v>136</v>
      </c>
      <c r="F507" s="151" t="s">
        <v>850</v>
      </c>
      <c r="I507" s="152"/>
      <c r="L507" s="32"/>
      <c r="M507" s="153"/>
      <c r="T507" s="56"/>
      <c r="AT507" s="17" t="s">
        <v>136</v>
      </c>
      <c r="AU507" s="17" t="s">
        <v>89</v>
      </c>
    </row>
    <row r="508" spans="2:65" s="13" customFormat="1" ht="11.25">
      <c r="B508" s="160"/>
      <c r="D508" s="150" t="s">
        <v>150</v>
      </c>
      <c r="E508" s="161" t="s">
        <v>1</v>
      </c>
      <c r="F508" s="162" t="s">
        <v>851</v>
      </c>
      <c r="H508" s="163">
        <v>8</v>
      </c>
      <c r="I508" s="164"/>
      <c r="L508" s="160"/>
      <c r="M508" s="165"/>
      <c r="T508" s="166"/>
      <c r="AT508" s="161" t="s">
        <v>150</v>
      </c>
      <c r="AU508" s="161" t="s">
        <v>89</v>
      </c>
      <c r="AV508" s="13" t="s">
        <v>89</v>
      </c>
      <c r="AW508" s="13" t="s">
        <v>30</v>
      </c>
      <c r="AX508" s="13" t="s">
        <v>73</v>
      </c>
      <c r="AY508" s="161" t="s">
        <v>127</v>
      </c>
    </row>
    <row r="509" spans="2:65" s="14" customFormat="1" ht="11.25">
      <c r="B509" s="167"/>
      <c r="D509" s="150" t="s">
        <v>150</v>
      </c>
      <c r="E509" s="168" t="s">
        <v>241</v>
      </c>
      <c r="F509" s="169" t="s">
        <v>165</v>
      </c>
      <c r="H509" s="170">
        <v>8</v>
      </c>
      <c r="I509" s="171"/>
      <c r="L509" s="167"/>
      <c r="M509" s="172"/>
      <c r="T509" s="173"/>
      <c r="AT509" s="168" t="s">
        <v>150</v>
      </c>
      <c r="AU509" s="168" t="s">
        <v>89</v>
      </c>
      <c r="AV509" s="14" t="s">
        <v>134</v>
      </c>
      <c r="AW509" s="14" t="s">
        <v>30</v>
      </c>
      <c r="AX509" s="14" t="s">
        <v>81</v>
      </c>
      <c r="AY509" s="168" t="s">
        <v>127</v>
      </c>
    </row>
    <row r="510" spans="2:65" s="1" customFormat="1" ht="16.5" customHeight="1">
      <c r="B510" s="136"/>
      <c r="C510" s="180" t="s">
        <v>852</v>
      </c>
      <c r="D510" s="180" t="s">
        <v>840</v>
      </c>
      <c r="E510" s="181" t="s">
        <v>841</v>
      </c>
      <c r="F510" s="182" t="s">
        <v>842</v>
      </c>
      <c r="G510" s="183" t="s">
        <v>194</v>
      </c>
      <c r="H510" s="184">
        <v>3.0000000000000001E-3</v>
      </c>
      <c r="I510" s="185"/>
      <c r="J510" s="186">
        <f>ROUND(I510*H510,2)</f>
        <v>0</v>
      </c>
      <c r="K510" s="182" t="s">
        <v>133</v>
      </c>
      <c r="L510" s="187"/>
      <c r="M510" s="188" t="s">
        <v>1</v>
      </c>
      <c r="N510" s="189" t="s">
        <v>38</v>
      </c>
      <c r="P510" s="146">
        <f>O510*H510</f>
        <v>0</v>
      </c>
      <c r="Q510" s="146">
        <v>1</v>
      </c>
      <c r="R510" s="146">
        <f>Q510*H510</f>
        <v>3.0000000000000001E-3</v>
      </c>
      <c r="S510" s="146">
        <v>0</v>
      </c>
      <c r="T510" s="147">
        <f>S510*H510</f>
        <v>0</v>
      </c>
      <c r="AR510" s="148" t="s">
        <v>496</v>
      </c>
      <c r="AT510" s="148" t="s">
        <v>840</v>
      </c>
      <c r="AU510" s="148" t="s">
        <v>89</v>
      </c>
      <c r="AY510" s="17" t="s">
        <v>127</v>
      </c>
      <c r="BE510" s="149">
        <f>IF(N510="základní",J510,0)</f>
        <v>0</v>
      </c>
      <c r="BF510" s="149">
        <f>IF(N510="snížená",J510,0)</f>
        <v>0</v>
      </c>
      <c r="BG510" s="149">
        <f>IF(N510="zákl. přenesená",J510,0)</f>
        <v>0</v>
      </c>
      <c r="BH510" s="149">
        <f>IF(N510="sníž. přenesená",J510,0)</f>
        <v>0</v>
      </c>
      <c r="BI510" s="149">
        <f>IF(N510="nulová",J510,0)</f>
        <v>0</v>
      </c>
      <c r="BJ510" s="17" t="s">
        <v>81</v>
      </c>
      <c r="BK510" s="149">
        <f>ROUND(I510*H510,2)</f>
        <v>0</v>
      </c>
      <c r="BL510" s="17" t="s">
        <v>307</v>
      </c>
      <c r="BM510" s="148" t="s">
        <v>853</v>
      </c>
    </row>
    <row r="511" spans="2:65" s="1" customFormat="1" ht="11.25">
      <c r="B511" s="32"/>
      <c r="D511" s="150" t="s">
        <v>136</v>
      </c>
      <c r="F511" s="151" t="s">
        <v>842</v>
      </c>
      <c r="I511" s="152"/>
      <c r="L511" s="32"/>
      <c r="M511" s="153"/>
      <c r="T511" s="56"/>
      <c r="AT511" s="17" t="s">
        <v>136</v>
      </c>
      <c r="AU511" s="17" t="s">
        <v>89</v>
      </c>
    </row>
    <row r="512" spans="2:65" s="1" customFormat="1" ht="19.5">
      <c r="B512" s="32"/>
      <c r="D512" s="150" t="s">
        <v>545</v>
      </c>
      <c r="F512" s="179" t="s">
        <v>844</v>
      </c>
      <c r="I512" s="152"/>
      <c r="L512" s="32"/>
      <c r="M512" s="153"/>
      <c r="T512" s="56"/>
      <c r="AT512" s="17" t="s">
        <v>545</v>
      </c>
      <c r="AU512" s="17" t="s">
        <v>89</v>
      </c>
    </row>
    <row r="513" spans="2:65" s="13" customFormat="1" ht="11.25">
      <c r="B513" s="160"/>
      <c r="D513" s="150" t="s">
        <v>150</v>
      </c>
      <c r="F513" s="162" t="s">
        <v>854</v>
      </c>
      <c r="H513" s="163">
        <v>3.0000000000000001E-3</v>
      </c>
      <c r="I513" s="164"/>
      <c r="L513" s="160"/>
      <c r="M513" s="165"/>
      <c r="T513" s="166"/>
      <c r="AT513" s="161" t="s">
        <v>150</v>
      </c>
      <c r="AU513" s="161" t="s">
        <v>89</v>
      </c>
      <c r="AV513" s="13" t="s">
        <v>89</v>
      </c>
      <c r="AW513" s="13" t="s">
        <v>3</v>
      </c>
      <c r="AX513" s="13" t="s">
        <v>81</v>
      </c>
      <c r="AY513" s="161" t="s">
        <v>127</v>
      </c>
    </row>
    <row r="514" spans="2:65" s="1" customFormat="1" ht="24.2" customHeight="1">
      <c r="B514" s="136"/>
      <c r="C514" s="137" t="s">
        <v>855</v>
      </c>
      <c r="D514" s="137" t="s">
        <v>129</v>
      </c>
      <c r="E514" s="138" t="s">
        <v>856</v>
      </c>
      <c r="F514" s="139" t="s">
        <v>857</v>
      </c>
      <c r="G514" s="140" t="s">
        <v>132</v>
      </c>
      <c r="H514" s="141">
        <v>194.82</v>
      </c>
      <c r="I514" s="142"/>
      <c r="J514" s="143">
        <f>ROUND(I514*H514,2)</f>
        <v>0</v>
      </c>
      <c r="K514" s="139" t="s">
        <v>133</v>
      </c>
      <c r="L514" s="32"/>
      <c r="M514" s="144" t="s">
        <v>1</v>
      </c>
      <c r="N514" s="145" t="s">
        <v>38</v>
      </c>
      <c r="P514" s="146">
        <f>O514*H514</f>
        <v>0</v>
      </c>
      <c r="Q514" s="146">
        <v>4.0000000000000002E-4</v>
      </c>
      <c r="R514" s="146">
        <f>Q514*H514</f>
        <v>7.7927999999999997E-2</v>
      </c>
      <c r="S514" s="146">
        <v>0</v>
      </c>
      <c r="T514" s="147">
        <f>S514*H514</f>
        <v>0</v>
      </c>
      <c r="AR514" s="148" t="s">
        <v>307</v>
      </c>
      <c r="AT514" s="148" t="s">
        <v>129</v>
      </c>
      <c r="AU514" s="148" t="s">
        <v>89</v>
      </c>
      <c r="AY514" s="17" t="s">
        <v>127</v>
      </c>
      <c r="BE514" s="149">
        <f>IF(N514="základní",J514,0)</f>
        <v>0</v>
      </c>
      <c r="BF514" s="149">
        <f>IF(N514="snížená",J514,0)</f>
        <v>0</v>
      </c>
      <c r="BG514" s="149">
        <f>IF(N514="zákl. přenesená",J514,0)</f>
        <v>0</v>
      </c>
      <c r="BH514" s="149">
        <f>IF(N514="sníž. přenesená",J514,0)</f>
        <v>0</v>
      </c>
      <c r="BI514" s="149">
        <f>IF(N514="nulová",J514,0)</f>
        <v>0</v>
      </c>
      <c r="BJ514" s="17" t="s">
        <v>81</v>
      </c>
      <c r="BK514" s="149">
        <f>ROUND(I514*H514,2)</f>
        <v>0</v>
      </c>
      <c r="BL514" s="17" t="s">
        <v>307</v>
      </c>
      <c r="BM514" s="148" t="s">
        <v>858</v>
      </c>
    </row>
    <row r="515" spans="2:65" s="1" customFormat="1" ht="19.5">
      <c r="B515" s="32"/>
      <c r="D515" s="150" t="s">
        <v>136</v>
      </c>
      <c r="F515" s="151" t="s">
        <v>859</v>
      </c>
      <c r="I515" s="152"/>
      <c r="L515" s="32"/>
      <c r="M515" s="153"/>
      <c r="T515" s="56"/>
      <c r="AT515" s="17" t="s">
        <v>136</v>
      </c>
      <c r="AU515" s="17" t="s">
        <v>89</v>
      </c>
    </row>
    <row r="516" spans="2:65" s="13" customFormat="1" ht="11.25">
      <c r="B516" s="160"/>
      <c r="D516" s="150" t="s">
        <v>150</v>
      </c>
      <c r="E516" s="161" t="s">
        <v>1</v>
      </c>
      <c r="F516" s="162" t="s">
        <v>860</v>
      </c>
      <c r="H516" s="163">
        <v>194.82</v>
      </c>
      <c r="I516" s="164"/>
      <c r="L516" s="160"/>
      <c r="M516" s="165"/>
      <c r="T516" s="166"/>
      <c r="AT516" s="161" t="s">
        <v>150</v>
      </c>
      <c r="AU516" s="161" t="s">
        <v>89</v>
      </c>
      <c r="AV516" s="13" t="s">
        <v>89</v>
      </c>
      <c r="AW516" s="13" t="s">
        <v>30</v>
      </c>
      <c r="AX516" s="13" t="s">
        <v>81</v>
      </c>
      <c r="AY516" s="161" t="s">
        <v>127</v>
      </c>
    </row>
    <row r="517" spans="2:65" s="1" customFormat="1" ht="49.15" customHeight="1">
      <c r="B517" s="136"/>
      <c r="C517" s="180" t="s">
        <v>861</v>
      </c>
      <c r="D517" s="180" t="s">
        <v>840</v>
      </c>
      <c r="E517" s="181" t="s">
        <v>862</v>
      </c>
      <c r="F517" s="182" t="s">
        <v>863</v>
      </c>
      <c r="G517" s="183" t="s">
        <v>132</v>
      </c>
      <c r="H517" s="184">
        <v>226.965</v>
      </c>
      <c r="I517" s="185"/>
      <c r="J517" s="186">
        <f>ROUND(I517*H517,2)</f>
        <v>0</v>
      </c>
      <c r="K517" s="182" t="s">
        <v>133</v>
      </c>
      <c r="L517" s="187"/>
      <c r="M517" s="188" t="s">
        <v>1</v>
      </c>
      <c r="N517" s="189" t="s">
        <v>38</v>
      </c>
      <c r="P517" s="146">
        <f>O517*H517</f>
        <v>0</v>
      </c>
      <c r="Q517" s="146">
        <v>5.3E-3</v>
      </c>
      <c r="R517" s="146">
        <f>Q517*H517</f>
        <v>1.2029145000000001</v>
      </c>
      <c r="S517" s="146">
        <v>0</v>
      </c>
      <c r="T517" s="147">
        <f>S517*H517</f>
        <v>0</v>
      </c>
      <c r="AR517" s="148" t="s">
        <v>496</v>
      </c>
      <c r="AT517" s="148" t="s">
        <v>840</v>
      </c>
      <c r="AU517" s="148" t="s">
        <v>89</v>
      </c>
      <c r="AY517" s="17" t="s">
        <v>127</v>
      </c>
      <c r="BE517" s="149">
        <f>IF(N517="základní",J517,0)</f>
        <v>0</v>
      </c>
      <c r="BF517" s="149">
        <f>IF(N517="snížená",J517,0)</f>
        <v>0</v>
      </c>
      <c r="BG517" s="149">
        <f>IF(N517="zákl. přenesená",J517,0)</f>
        <v>0</v>
      </c>
      <c r="BH517" s="149">
        <f>IF(N517="sníž. přenesená",J517,0)</f>
        <v>0</v>
      </c>
      <c r="BI517" s="149">
        <f>IF(N517="nulová",J517,0)</f>
        <v>0</v>
      </c>
      <c r="BJ517" s="17" t="s">
        <v>81</v>
      </c>
      <c r="BK517" s="149">
        <f>ROUND(I517*H517,2)</f>
        <v>0</v>
      </c>
      <c r="BL517" s="17" t="s">
        <v>307</v>
      </c>
      <c r="BM517" s="148" t="s">
        <v>864</v>
      </c>
    </row>
    <row r="518" spans="2:65" s="1" customFormat="1" ht="29.25">
      <c r="B518" s="32"/>
      <c r="D518" s="150" t="s">
        <v>136</v>
      </c>
      <c r="F518" s="151" t="s">
        <v>863</v>
      </c>
      <c r="I518" s="152"/>
      <c r="L518" s="32"/>
      <c r="M518" s="153"/>
      <c r="T518" s="56"/>
      <c r="AT518" s="17" t="s">
        <v>136</v>
      </c>
      <c r="AU518" s="17" t="s">
        <v>89</v>
      </c>
    </row>
    <row r="519" spans="2:65" s="13" customFormat="1" ht="11.25">
      <c r="B519" s="160"/>
      <c r="D519" s="150" t="s">
        <v>150</v>
      </c>
      <c r="F519" s="162" t="s">
        <v>865</v>
      </c>
      <c r="H519" s="163">
        <v>226.965</v>
      </c>
      <c r="I519" s="164"/>
      <c r="L519" s="160"/>
      <c r="M519" s="165"/>
      <c r="T519" s="166"/>
      <c r="AT519" s="161" t="s">
        <v>150</v>
      </c>
      <c r="AU519" s="161" t="s">
        <v>89</v>
      </c>
      <c r="AV519" s="13" t="s">
        <v>89</v>
      </c>
      <c r="AW519" s="13" t="s">
        <v>3</v>
      </c>
      <c r="AX519" s="13" t="s">
        <v>81</v>
      </c>
      <c r="AY519" s="161" t="s">
        <v>127</v>
      </c>
    </row>
    <row r="520" spans="2:65" s="1" customFormat="1" ht="24.2" customHeight="1">
      <c r="B520" s="136"/>
      <c r="C520" s="137" t="s">
        <v>866</v>
      </c>
      <c r="D520" s="137" t="s">
        <v>129</v>
      </c>
      <c r="E520" s="138" t="s">
        <v>867</v>
      </c>
      <c r="F520" s="139" t="s">
        <v>868</v>
      </c>
      <c r="G520" s="140" t="s">
        <v>132</v>
      </c>
      <c r="H520" s="141">
        <v>16</v>
      </c>
      <c r="I520" s="142"/>
      <c r="J520" s="143">
        <f>ROUND(I520*H520,2)</f>
        <v>0</v>
      </c>
      <c r="K520" s="139" t="s">
        <v>133</v>
      </c>
      <c r="L520" s="32"/>
      <c r="M520" s="144" t="s">
        <v>1</v>
      </c>
      <c r="N520" s="145" t="s">
        <v>38</v>
      </c>
      <c r="P520" s="146">
        <f>O520*H520</f>
        <v>0</v>
      </c>
      <c r="Q520" s="146">
        <v>4.0000000000000002E-4</v>
      </c>
      <c r="R520" s="146">
        <f>Q520*H520</f>
        <v>6.4000000000000003E-3</v>
      </c>
      <c r="S520" s="146">
        <v>0</v>
      </c>
      <c r="T520" s="147">
        <f>S520*H520</f>
        <v>0</v>
      </c>
      <c r="AR520" s="148" t="s">
        <v>307</v>
      </c>
      <c r="AT520" s="148" t="s">
        <v>129</v>
      </c>
      <c r="AU520" s="148" t="s">
        <v>89</v>
      </c>
      <c r="AY520" s="17" t="s">
        <v>127</v>
      </c>
      <c r="BE520" s="149">
        <f>IF(N520="základní",J520,0)</f>
        <v>0</v>
      </c>
      <c r="BF520" s="149">
        <f>IF(N520="snížená",J520,0)</f>
        <v>0</v>
      </c>
      <c r="BG520" s="149">
        <f>IF(N520="zákl. přenesená",J520,0)</f>
        <v>0</v>
      </c>
      <c r="BH520" s="149">
        <f>IF(N520="sníž. přenesená",J520,0)</f>
        <v>0</v>
      </c>
      <c r="BI520" s="149">
        <f>IF(N520="nulová",J520,0)</f>
        <v>0</v>
      </c>
      <c r="BJ520" s="17" t="s">
        <v>81</v>
      </c>
      <c r="BK520" s="149">
        <f>ROUND(I520*H520,2)</f>
        <v>0</v>
      </c>
      <c r="BL520" s="17" t="s">
        <v>307</v>
      </c>
      <c r="BM520" s="148" t="s">
        <v>869</v>
      </c>
    </row>
    <row r="521" spans="2:65" s="1" customFormat="1" ht="19.5">
      <c r="B521" s="32"/>
      <c r="D521" s="150" t="s">
        <v>136</v>
      </c>
      <c r="F521" s="151" t="s">
        <v>870</v>
      </c>
      <c r="I521" s="152"/>
      <c r="L521" s="32"/>
      <c r="M521" s="153"/>
      <c r="T521" s="56"/>
      <c r="AT521" s="17" t="s">
        <v>136</v>
      </c>
      <c r="AU521" s="17" t="s">
        <v>89</v>
      </c>
    </row>
    <row r="522" spans="2:65" s="13" customFormat="1" ht="11.25">
      <c r="B522" s="160"/>
      <c r="D522" s="150" t="s">
        <v>150</v>
      </c>
      <c r="E522" s="161" t="s">
        <v>1</v>
      </c>
      <c r="F522" s="162" t="s">
        <v>871</v>
      </c>
      <c r="H522" s="163">
        <v>16</v>
      </c>
      <c r="I522" s="164"/>
      <c r="L522" s="160"/>
      <c r="M522" s="165"/>
      <c r="T522" s="166"/>
      <c r="AT522" s="161" t="s">
        <v>150</v>
      </c>
      <c r="AU522" s="161" t="s">
        <v>89</v>
      </c>
      <c r="AV522" s="13" t="s">
        <v>89</v>
      </c>
      <c r="AW522" s="13" t="s">
        <v>30</v>
      </c>
      <c r="AX522" s="13" t="s">
        <v>81</v>
      </c>
      <c r="AY522" s="161" t="s">
        <v>127</v>
      </c>
    </row>
    <row r="523" spans="2:65" s="1" customFormat="1" ht="49.15" customHeight="1">
      <c r="B523" s="136"/>
      <c r="C523" s="180" t="s">
        <v>872</v>
      </c>
      <c r="D523" s="180" t="s">
        <v>840</v>
      </c>
      <c r="E523" s="181" t="s">
        <v>862</v>
      </c>
      <c r="F523" s="182" t="s">
        <v>863</v>
      </c>
      <c r="G523" s="183" t="s">
        <v>132</v>
      </c>
      <c r="H523" s="184">
        <v>20</v>
      </c>
      <c r="I523" s="185"/>
      <c r="J523" s="186">
        <f>ROUND(I523*H523,2)</f>
        <v>0</v>
      </c>
      <c r="K523" s="182" t="s">
        <v>133</v>
      </c>
      <c r="L523" s="187"/>
      <c r="M523" s="188" t="s">
        <v>1</v>
      </c>
      <c r="N523" s="189" t="s">
        <v>38</v>
      </c>
      <c r="P523" s="146">
        <f>O523*H523</f>
        <v>0</v>
      </c>
      <c r="Q523" s="146">
        <v>5.3E-3</v>
      </c>
      <c r="R523" s="146">
        <f>Q523*H523</f>
        <v>0.106</v>
      </c>
      <c r="S523" s="146">
        <v>0</v>
      </c>
      <c r="T523" s="147">
        <f>S523*H523</f>
        <v>0</v>
      </c>
      <c r="AR523" s="148" t="s">
        <v>496</v>
      </c>
      <c r="AT523" s="148" t="s">
        <v>840</v>
      </c>
      <c r="AU523" s="148" t="s">
        <v>89</v>
      </c>
      <c r="AY523" s="17" t="s">
        <v>127</v>
      </c>
      <c r="BE523" s="149">
        <f>IF(N523="základní",J523,0)</f>
        <v>0</v>
      </c>
      <c r="BF523" s="149">
        <f>IF(N523="snížená",J523,0)</f>
        <v>0</v>
      </c>
      <c r="BG523" s="149">
        <f>IF(N523="zákl. přenesená",J523,0)</f>
        <v>0</v>
      </c>
      <c r="BH523" s="149">
        <f>IF(N523="sníž. přenesená",J523,0)</f>
        <v>0</v>
      </c>
      <c r="BI523" s="149">
        <f>IF(N523="nulová",J523,0)</f>
        <v>0</v>
      </c>
      <c r="BJ523" s="17" t="s">
        <v>81</v>
      </c>
      <c r="BK523" s="149">
        <f>ROUND(I523*H523,2)</f>
        <v>0</v>
      </c>
      <c r="BL523" s="17" t="s">
        <v>307</v>
      </c>
      <c r="BM523" s="148" t="s">
        <v>873</v>
      </c>
    </row>
    <row r="524" spans="2:65" s="1" customFormat="1" ht="29.25">
      <c r="B524" s="32"/>
      <c r="D524" s="150" t="s">
        <v>136</v>
      </c>
      <c r="F524" s="151" t="s">
        <v>863</v>
      </c>
      <c r="I524" s="152"/>
      <c r="L524" s="32"/>
      <c r="M524" s="153"/>
      <c r="T524" s="56"/>
      <c r="AT524" s="17" t="s">
        <v>136</v>
      </c>
      <c r="AU524" s="17" t="s">
        <v>89</v>
      </c>
    </row>
    <row r="525" spans="2:65" s="13" customFormat="1" ht="11.25">
      <c r="B525" s="160"/>
      <c r="D525" s="150" t="s">
        <v>150</v>
      </c>
      <c r="F525" s="162" t="s">
        <v>874</v>
      </c>
      <c r="H525" s="163">
        <v>20</v>
      </c>
      <c r="I525" s="164"/>
      <c r="L525" s="160"/>
      <c r="M525" s="165"/>
      <c r="T525" s="166"/>
      <c r="AT525" s="161" t="s">
        <v>150</v>
      </c>
      <c r="AU525" s="161" t="s">
        <v>89</v>
      </c>
      <c r="AV525" s="13" t="s">
        <v>89</v>
      </c>
      <c r="AW525" s="13" t="s">
        <v>3</v>
      </c>
      <c r="AX525" s="13" t="s">
        <v>81</v>
      </c>
      <c r="AY525" s="161" t="s">
        <v>127</v>
      </c>
    </row>
    <row r="526" spans="2:65" s="1" customFormat="1" ht="24.2" customHeight="1">
      <c r="B526" s="136"/>
      <c r="C526" s="137" t="s">
        <v>875</v>
      </c>
      <c r="D526" s="137" t="s">
        <v>129</v>
      </c>
      <c r="E526" s="138" t="s">
        <v>876</v>
      </c>
      <c r="F526" s="139" t="s">
        <v>877</v>
      </c>
      <c r="G526" s="140" t="s">
        <v>132</v>
      </c>
      <c r="H526" s="141">
        <v>539.15</v>
      </c>
      <c r="I526" s="142"/>
      <c r="J526" s="143">
        <f>ROUND(I526*H526,2)</f>
        <v>0</v>
      </c>
      <c r="K526" s="139" t="s">
        <v>133</v>
      </c>
      <c r="L526" s="32"/>
      <c r="M526" s="144" t="s">
        <v>1</v>
      </c>
      <c r="N526" s="145" t="s">
        <v>38</v>
      </c>
      <c r="P526" s="146">
        <f>O526*H526</f>
        <v>0</v>
      </c>
      <c r="Q526" s="146">
        <v>1.8000000000000001E-4</v>
      </c>
      <c r="R526" s="146">
        <f>Q526*H526</f>
        <v>9.7047000000000008E-2</v>
      </c>
      <c r="S526" s="146">
        <v>0</v>
      </c>
      <c r="T526" s="147">
        <f>S526*H526</f>
        <v>0</v>
      </c>
      <c r="AR526" s="148" t="s">
        <v>307</v>
      </c>
      <c r="AT526" s="148" t="s">
        <v>129</v>
      </c>
      <c r="AU526" s="148" t="s">
        <v>89</v>
      </c>
      <c r="AY526" s="17" t="s">
        <v>127</v>
      </c>
      <c r="BE526" s="149">
        <f>IF(N526="základní",J526,0)</f>
        <v>0</v>
      </c>
      <c r="BF526" s="149">
        <f>IF(N526="snížená",J526,0)</f>
        <v>0</v>
      </c>
      <c r="BG526" s="149">
        <f>IF(N526="zákl. přenesená",J526,0)</f>
        <v>0</v>
      </c>
      <c r="BH526" s="149">
        <f>IF(N526="sníž. přenesená",J526,0)</f>
        <v>0</v>
      </c>
      <c r="BI526" s="149">
        <f>IF(N526="nulová",J526,0)</f>
        <v>0</v>
      </c>
      <c r="BJ526" s="17" t="s">
        <v>81</v>
      </c>
      <c r="BK526" s="149">
        <f>ROUND(I526*H526,2)</f>
        <v>0</v>
      </c>
      <c r="BL526" s="17" t="s">
        <v>307</v>
      </c>
      <c r="BM526" s="148" t="s">
        <v>878</v>
      </c>
    </row>
    <row r="527" spans="2:65" s="1" customFormat="1" ht="29.25">
      <c r="B527" s="32"/>
      <c r="D527" s="150" t="s">
        <v>136</v>
      </c>
      <c r="F527" s="151" t="s">
        <v>879</v>
      </c>
      <c r="I527" s="152"/>
      <c r="L527" s="32"/>
      <c r="M527" s="153"/>
      <c r="T527" s="56"/>
      <c r="AT527" s="17" t="s">
        <v>136</v>
      </c>
      <c r="AU527" s="17" t="s">
        <v>89</v>
      </c>
    </row>
    <row r="528" spans="2:65" s="13" customFormat="1" ht="11.25">
      <c r="B528" s="160"/>
      <c r="D528" s="150" t="s">
        <v>150</v>
      </c>
      <c r="E528" s="161" t="s">
        <v>1</v>
      </c>
      <c r="F528" s="162" t="s">
        <v>880</v>
      </c>
      <c r="H528" s="163">
        <v>56.12</v>
      </c>
      <c r="I528" s="164"/>
      <c r="L528" s="160"/>
      <c r="M528" s="165"/>
      <c r="T528" s="166"/>
      <c r="AT528" s="161" t="s">
        <v>150</v>
      </c>
      <c r="AU528" s="161" t="s">
        <v>89</v>
      </c>
      <c r="AV528" s="13" t="s">
        <v>89</v>
      </c>
      <c r="AW528" s="13" t="s">
        <v>30</v>
      </c>
      <c r="AX528" s="13" t="s">
        <v>73</v>
      </c>
      <c r="AY528" s="161" t="s">
        <v>127</v>
      </c>
    </row>
    <row r="529" spans="2:65" s="13" customFormat="1" ht="11.25">
      <c r="B529" s="160"/>
      <c r="D529" s="150" t="s">
        <v>150</v>
      </c>
      <c r="E529" s="161" t="s">
        <v>1</v>
      </c>
      <c r="F529" s="162" t="s">
        <v>881</v>
      </c>
      <c r="H529" s="163">
        <v>483.03</v>
      </c>
      <c r="I529" s="164"/>
      <c r="L529" s="160"/>
      <c r="M529" s="165"/>
      <c r="T529" s="166"/>
      <c r="AT529" s="161" t="s">
        <v>150</v>
      </c>
      <c r="AU529" s="161" t="s">
        <v>89</v>
      </c>
      <c r="AV529" s="13" t="s">
        <v>89</v>
      </c>
      <c r="AW529" s="13" t="s">
        <v>30</v>
      </c>
      <c r="AX529" s="13" t="s">
        <v>73</v>
      </c>
      <c r="AY529" s="161" t="s">
        <v>127</v>
      </c>
    </row>
    <row r="530" spans="2:65" s="14" customFormat="1" ht="11.25">
      <c r="B530" s="167"/>
      <c r="D530" s="150" t="s">
        <v>150</v>
      </c>
      <c r="E530" s="168" t="s">
        <v>1</v>
      </c>
      <c r="F530" s="169" t="s">
        <v>165</v>
      </c>
      <c r="H530" s="170">
        <v>539.15</v>
      </c>
      <c r="I530" s="171"/>
      <c r="L530" s="167"/>
      <c r="M530" s="172"/>
      <c r="T530" s="173"/>
      <c r="AT530" s="168" t="s">
        <v>150</v>
      </c>
      <c r="AU530" s="168" t="s">
        <v>89</v>
      </c>
      <c r="AV530" s="14" t="s">
        <v>134</v>
      </c>
      <c r="AW530" s="14" t="s">
        <v>30</v>
      </c>
      <c r="AX530" s="14" t="s">
        <v>81</v>
      </c>
      <c r="AY530" s="168" t="s">
        <v>127</v>
      </c>
    </row>
    <row r="531" spans="2:65" s="1" customFormat="1" ht="24.2" customHeight="1">
      <c r="B531" s="136"/>
      <c r="C531" s="180" t="s">
        <v>882</v>
      </c>
      <c r="D531" s="180" t="s">
        <v>840</v>
      </c>
      <c r="E531" s="181" t="s">
        <v>883</v>
      </c>
      <c r="F531" s="182" t="s">
        <v>884</v>
      </c>
      <c r="G531" s="183" t="s">
        <v>132</v>
      </c>
      <c r="H531" s="184">
        <v>620.02300000000002</v>
      </c>
      <c r="I531" s="185"/>
      <c r="J531" s="186">
        <f>ROUND(I531*H531,2)</f>
        <v>0</v>
      </c>
      <c r="K531" s="182" t="s">
        <v>133</v>
      </c>
      <c r="L531" s="187"/>
      <c r="M531" s="188" t="s">
        <v>1</v>
      </c>
      <c r="N531" s="189" t="s">
        <v>38</v>
      </c>
      <c r="P531" s="146">
        <f>O531*H531</f>
        <v>0</v>
      </c>
      <c r="Q531" s="146">
        <v>1.15E-3</v>
      </c>
      <c r="R531" s="146">
        <f>Q531*H531</f>
        <v>0.71302644999999998</v>
      </c>
      <c r="S531" s="146">
        <v>0</v>
      </c>
      <c r="T531" s="147">
        <f>S531*H531</f>
        <v>0</v>
      </c>
      <c r="AR531" s="148" t="s">
        <v>496</v>
      </c>
      <c r="AT531" s="148" t="s">
        <v>840</v>
      </c>
      <c r="AU531" s="148" t="s">
        <v>89</v>
      </c>
      <c r="AY531" s="17" t="s">
        <v>127</v>
      </c>
      <c r="BE531" s="149">
        <f>IF(N531="základní",J531,0)</f>
        <v>0</v>
      </c>
      <c r="BF531" s="149">
        <f>IF(N531="snížená",J531,0)</f>
        <v>0</v>
      </c>
      <c r="BG531" s="149">
        <f>IF(N531="zákl. přenesená",J531,0)</f>
        <v>0</v>
      </c>
      <c r="BH531" s="149">
        <f>IF(N531="sníž. přenesená",J531,0)</f>
        <v>0</v>
      </c>
      <c r="BI531" s="149">
        <f>IF(N531="nulová",J531,0)</f>
        <v>0</v>
      </c>
      <c r="BJ531" s="17" t="s">
        <v>81</v>
      </c>
      <c r="BK531" s="149">
        <f>ROUND(I531*H531,2)</f>
        <v>0</v>
      </c>
      <c r="BL531" s="17" t="s">
        <v>307</v>
      </c>
      <c r="BM531" s="148" t="s">
        <v>885</v>
      </c>
    </row>
    <row r="532" spans="2:65" s="1" customFormat="1" ht="19.5">
      <c r="B532" s="32"/>
      <c r="D532" s="150" t="s">
        <v>136</v>
      </c>
      <c r="F532" s="151" t="s">
        <v>884</v>
      </c>
      <c r="I532" s="152"/>
      <c r="L532" s="32"/>
      <c r="M532" s="153"/>
      <c r="T532" s="56"/>
      <c r="AT532" s="17" t="s">
        <v>136</v>
      </c>
      <c r="AU532" s="17" t="s">
        <v>89</v>
      </c>
    </row>
    <row r="533" spans="2:65" s="13" customFormat="1" ht="11.25">
      <c r="B533" s="160"/>
      <c r="D533" s="150" t="s">
        <v>150</v>
      </c>
      <c r="F533" s="162" t="s">
        <v>886</v>
      </c>
      <c r="H533" s="163">
        <v>620.02300000000002</v>
      </c>
      <c r="I533" s="164"/>
      <c r="L533" s="160"/>
      <c r="M533" s="165"/>
      <c r="T533" s="166"/>
      <c r="AT533" s="161" t="s">
        <v>150</v>
      </c>
      <c r="AU533" s="161" t="s">
        <v>89</v>
      </c>
      <c r="AV533" s="13" t="s">
        <v>89</v>
      </c>
      <c r="AW533" s="13" t="s">
        <v>3</v>
      </c>
      <c r="AX533" s="13" t="s">
        <v>81</v>
      </c>
      <c r="AY533" s="161" t="s">
        <v>127</v>
      </c>
    </row>
    <row r="534" spans="2:65" s="1" customFormat="1" ht="24.2" customHeight="1">
      <c r="B534" s="136"/>
      <c r="C534" s="137" t="s">
        <v>887</v>
      </c>
      <c r="D534" s="137" t="s">
        <v>129</v>
      </c>
      <c r="E534" s="138" t="s">
        <v>888</v>
      </c>
      <c r="F534" s="139" t="s">
        <v>889</v>
      </c>
      <c r="G534" s="140" t="s">
        <v>132</v>
      </c>
      <c r="H534" s="141">
        <v>35</v>
      </c>
      <c r="I534" s="142"/>
      <c r="J534" s="143">
        <f>ROUND(I534*H534,2)</f>
        <v>0</v>
      </c>
      <c r="K534" s="139" t="s">
        <v>133</v>
      </c>
      <c r="L534" s="32"/>
      <c r="M534" s="144" t="s">
        <v>1</v>
      </c>
      <c r="N534" s="145" t="s">
        <v>38</v>
      </c>
      <c r="P534" s="146">
        <f>O534*H534</f>
        <v>0</v>
      </c>
      <c r="Q534" s="146">
        <v>1.8000000000000001E-4</v>
      </c>
      <c r="R534" s="146">
        <f>Q534*H534</f>
        <v>6.3E-3</v>
      </c>
      <c r="S534" s="146">
        <v>0</v>
      </c>
      <c r="T534" s="147">
        <f>S534*H534</f>
        <v>0</v>
      </c>
      <c r="AR534" s="148" t="s">
        <v>307</v>
      </c>
      <c r="AT534" s="148" t="s">
        <v>129</v>
      </c>
      <c r="AU534" s="148" t="s">
        <v>89</v>
      </c>
      <c r="AY534" s="17" t="s">
        <v>127</v>
      </c>
      <c r="BE534" s="149">
        <f>IF(N534="základní",J534,0)</f>
        <v>0</v>
      </c>
      <c r="BF534" s="149">
        <f>IF(N534="snížená",J534,0)</f>
        <v>0</v>
      </c>
      <c r="BG534" s="149">
        <f>IF(N534="zákl. přenesená",J534,0)</f>
        <v>0</v>
      </c>
      <c r="BH534" s="149">
        <f>IF(N534="sníž. přenesená",J534,0)</f>
        <v>0</v>
      </c>
      <c r="BI534" s="149">
        <f>IF(N534="nulová",J534,0)</f>
        <v>0</v>
      </c>
      <c r="BJ534" s="17" t="s">
        <v>81</v>
      </c>
      <c r="BK534" s="149">
        <f>ROUND(I534*H534,2)</f>
        <v>0</v>
      </c>
      <c r="BL534" s="17" t="s">
        <v>307</v>
      </c>
      <c r="BM534" s="148" t="s">
        <v>890</v>
      </c>
    </row>
    <row r="535" spans="2:65" s="1" customFormat="1" ht="29.25">
      <c r="B535" s="32"/>
      <c r="D535" s="150" t="s">
        <v>136</v>
      </c>
      <c r="F535" s="151" t="s">
        <v>891</v>
      </c>
      <c r="I535" s="152"/>
      <c r="L535" s="32"/>
      <c r="M535" s="153"/>
      <c r="T535" s="56"/>
      <c r="AT535" s="17" t="s">
        <v>136</v>
      </c>
      <c r="AU535" s="17" t="s">
        <v>89</v>
      </c>
    </row>
    <row r="536" spans="2:65" s="13" customFormat="1" ht="11.25">
      <c r="B536" s="160"/>
      <c r="D536" s="150" t="s">
        <v>150</v>
      </c>
      <c r="E536" s="161" t="s">
        <v>1</v>
      </c>
      <c r="F536" s="162" t="s">
        <v>892</v>
      </c>
      <c r="H536" s="163">
        <v>35</v>
      </c>
      <c r="I536" s="164"/>
      <c r="L536" s="160"/>
      <c r="M536" s="165"/>
      <c r="T536" s="166"/>
      <c r="AT536" s="161" t="s">
        <v>150</v>
      </c>
      <c r="AU536" s="161" t="s">
        <v>89</v>
      </c>
      <c r="AV536" s="13" t="s">
        <v>89</v>
      </c>
      <c r="AW536" s="13" t="s">
        <v>30</v>
      </c>
      <c r="AX536" s="13" t="s">
        <v>73</v>
      </c>
      <c r="AY536" s="161" t="s">
        <v>127</v>
      </c>
    </row>
    <row r="537" spans="2:65" s="14" customFormat="1" ht="11.25">
      <c r="B537" s="167"/>
      <c r="D537" s="150" t="s">
        <v>150</v>
      </c>
      <c r="E537" s="168" t="s">
        <v>1</v>
      </c>
      <c r="F537" s="169" t="s">
        <v>165</v>
      </c>
      <c r="H537" s="170">
        <v>35</v>
      </c>
      <c r="I537" s="171"/>
      <c r="L537" s="167"/>
      <c r="M537" s="172"/>
      <c r="T537" s="173"/>
      <c r="AT537" s="168" t="s">
        <v>150</v>
      </c>
      <c r="AU537" s="168" t="s">
        <v>89</v>
      </c>
      <c r="AV537" s="14" t="s">
        <v>134</v>
      </c>
      <c r="AW537" s="14" t="s">
        <v>30</v>
      </c>
      <c r="AX537" s="14" t="s">
        <v>81</v>
      </c>
      <c r="AY537" s="168" t="s">
        <v>127</v>
      </c>
    </row>
    <row r="538" spans="2:65" s="1" customFormat="1" ht="24.2" customHeight="1">
      <c r="B538" s="136"/>
      <c r="C538" s="180" t="s">
        <v>893</v>
      </c>
      <c r="D538" s="180" t="s">
        <v>840</v>
      </c>
      <c r="E538" s="181" t="s">
        <v>883</v>
      </c>
      <c r="F538" s="182" t="s">
        <v>884</v>
      </c>
      <c r="G538" s="183" t="s">
        <v>132</v>
      </c>
      <c r="H538" s="184">
        <v>40.25</v>
      </c>
      <c r="I538" s="185"/>
      <c r="J538" s="186">
        <f>ROUND(I538*H538,2)</f>
        <v>0</v>
      </c>
      <c r="K538" s="182" t="s">
        <v>133</v>
      </c>
      <c r="L538" s="187"/>
      <c r="M538" s="188" t="s">
        <v>1</v>
      </c>
      <c r="N538" s="189" t="s">
        <v>38</v>
      </c>
      <c r="P538" s="146">
        <f>O538*H538</f>
        <v>0</v>
      </c>
      <c r="Q538" s="146">
        <v>1.15E-3</v>
      </c>
      <c r="R538" s="146">
        <f>Q538*H538</f>
        <v>4.6287500000000002E-2</v>
      </c>
      <c r="S538" s="146">
        <v>0</v>
      </c>
      <c r="T538" s="147">
        <f>S538*H538</f>
        <v>0</v>
      </c>
      <c r="AR538" s="148" t="s">
        <v>496</v>
      </c>
      <c r="AT538" s="148" t="s">
        <v>840</v>
      </c>
      <c r="AU538" s="148" t="s">
        <v>89</v>
      </c>
      <c r="AY538" s="17" t="s">
        <v>127</v>
      </c>
      <c r="BE538" s="149">
        <f>IF(N538="základní",J538,0)</f>
        <v>0</v>
      </c>
      <c r="BF538" s="149">
        <f>IF(N538="snížená",J538,0)</f>
        <v>0</v>
      </c>
      <c r="BG538" s="149">
        <f>IF(N538="zákl. přenesená",J538,0)</f>
        <v>0</v>
      </c>
      <c r="BH538" s="149">
        <f>IF(N538="sníž. přenesená",J538,0)</f>
        <v>0</v>
      </c>
      <c r="BI538" s="149">
        <f>IF(N538="nulová",J538,0)</f>
        <v>0</v>
      </c>
      <c r="BJ538" s="17" t="s">
        <v>81</v>
      </c>
      <c r="BK538" s="149">
        <f>ROUND(I538*H538,2)</f>
        <v>0</v>
      </c>
      <c r="BL538" s="17" t="s">
        <v>307</v>
      </c>
      <c r="BM538" s="148" t="s">
        <v>894</v>
      </c>
    </row>
    <row r="539" spans="2:65" s="1" customFormat="1" ht="19.5">
      <c r="B539" s="32"/>
      <c r="D539" s="150" t="s">
        <v>136</v>
      </c>
      <c r="F539" s="151" t="s">
        <v>884</v>
      </c>
      <c r="I539" s="152"/>
      <c r="L539" s="32"/>
      <c r="M539" s="153"/>
      <c r="T539" s="56"/>
      <c r="AT539" s="17" t="s">
        <v>136</v>
      </c>
      <c r="AU539" s="17" t="s">
        <v>89</v>
      </c>
    </row>
    <row r="540" spans="2:65" s="13" customFormat="1" ht="11.25">
      <c r="B540" s="160"/>
      <c r="D540" s="150" t="s">
        <v>150</v>
      </c>
      <c r="F540" s="162" t="s">
        <v>895</v>
      </c>
      <c r="H540" s="163">
        <v>40.25</v>
      </c>
      <c r="I540" s="164"/>
      <c r="L540" s="160"/>
      <c r="M540" s="165"/>
      <c r="T540" s="166"/>
      <c r="AT540" s="161" t="s">
        <v>150</v>
      </c>
      <c r="AU540" s="161" t="s">
        <v>89</v>
      </c>
      <c r="AV540" s="13" t="s">
        <v>89</v>
      </c>
      <c r="AW540" s="13" t="s">
        <v>3</v>
      </c>
      <c r="AX540" s="13" t="s">
        <v>81</v>
      </c>
      <c r="AY540" s="161" t="s">
        <v>127</v>
      </c>
    </row>
    <row r="541" spans="2:65" s="1" customFormat="1" ht="24.2" customHeight="1">
      <c r="B541" s="136"/>
      <c r="C541" s="137" t="s">
        <v>896</v>
      </c>
      <c r="D541" s="137" t="s">
        <v>129</v>
      </c>
      <c r="E541" s="138" t="s">
        <v>897</v>
      </c>
      <c r="F541" s="139" t="s">
        <v>898</v>
      </c>
      <c r="G541" s="140" t="s">
        <v>132</v>
      </c>
      <c r="H541" s="141">
        <v>655.7</v>
      </c>
      <c r="I541" s="142"/>
      <c r="J541" s="143">
        <f>ROUND(I541*H541,2)</f>
        <v>0</v>
      </c>
      <c r="K541" s="139" t="s">
        <v>133</v>
      </c>
      <c r="L541" s="32"/>
      <c r="M541" s="144" t="s">
        <v>1</v>
      </c>
      <c r="N541" s="145" t="s">
        <v>38</v>
      </c>
      <c r="P541" s="146">
        <f>O541*H541</f>
        <v>0</v>
      </c>
      <c r="Q541" s="146">
        <v>0</v>
      </c>
      <c r="R541" s="146">
        <f>Q541*H541</f>
        <v>0</v>
      </c>
      <c r="S541" s="146">
        <v>0</v>
      </c>
      <c r="T541" s="147">
        <f>S541*H541</f>
        <v>0</v>
      </c>
      <c r="AR541" s="148" t="s">
        <v>307</v>
      </c>
      <c r="AT541" s="148" t="s">
        <v>129</v>
      </c>
      <c r="AU541" s="148" t="s">
        <v>89</v>
      </c>
      <c r="AY541" s="17" t="s">
        <v>127</v>
      </c>
      <c r="BE541" s="149">
        <f>IF(N541="základní",J541,0)</f>
        <v>0</v>
      </c>
      <c r="BF541" s="149">
        <f>IF(N541="snížená",J541,0)</f>
        <v>0</v>
      </c>
      <c r="BG541" s="149">
        <f>IF(N541="zákl. přenesená",J541,0)</f>
        <v>0</v>
      </c>
      <c r="BH541" s="149">
        <f>IF(N541="sníž. přenesená",J541,0)</f>
        <v>0</v>
      </c>
      <c r="BI541" s="149">
        <f>IF(N541="nulová",J541,0)</f>
        <v>0</v>
      </c>
      <c r="BJ541" s="17" t="s">
        <v>81</v>
      </c>
      <c r="BK541" s="149">
        <f>ROUND(I541*H541,2)</f>
        <v>0</v>
      </c>
      <c r="BL541" s="17" t="s">
        <v>307</v>
      </c>
      <c r="BM541" s="148" t="s">
        <v>899</v>
      </c>
    </row>
    <row r="542" spans="2:65" s="1" customFormat="1" ht="19.5">
      <c r="B542" s="32"/>
      <c r="D542" s="150" t="s">
        <v>136</v>
      </c>
      <c r="F542" s="151" t="s">
        <v>900</v>
      </c>
      <c r="I542" s="152"/>
      <c r="L542" s="32"/>
      <c r="M542" s="153"/>
      <c r="T542" s="56"/>
      <c r="AT542" s="17" t="s">
        <v>136</v>
      </c>
      <c r="AU542" s="17" t="s">
        <v>89</v>
      </c>
    </row>
    <row r="543" spans="2:65" s="13" customFormat="1" ht="11.25">
      <c r="B543" s="160"/>
      <c r="D543" s="150" t="s">
        <v>150</v>
      </c>
      <c r="E543" s="161" t="s">
        <v>1</v>
      </c>
      <c r="F543" s="162" t="s">
        <v>901</v>
      </c>
      <c r="H543" s="163">
        <v>109.9</v>
      </c>
      <c r="I543" s="164"/>
      <c r="L543" s="160"/>
      <c r="M543" s="165"/>
      <c r="T543" s="166"/>
      <c r="AT543" s="161" t="s">
        <v>150</v>
      </c>
      <c r="AU543" s="161" t="s">
        <v>89</v>
      </c>
      <c r="AV543" s="13" t="s">
        <v>89</v>
      </c>
      <c r="AW543" s="13" t="s">
        <v>30</v>
      </c>
      <c r="AX543" s="13" t="s">
        <v>73</v>
      </c>
      <c r="AY543" s="161" t="s">
        <v>127</v>
      </c>
    </row>
    <row r="544" spans="2:65" s="13" customFormat="1" ht="11.25">
      <c r="B544" s="160"/>
      <c r="D544" s="150" t="s">
        <v>150</v>
      </c>
      <c r="E544" s="161" t="s">
        <v>1</v>
      </c>
      <c r="F544" s="162" t="s">
        <v>902</v>
      </c>
      <c r="H544" s="163">
        <v>97.41</v>
      </c>
      <c r="I544" s="164"/>
      <c r="L544" s="160"/>
      <c r="M544" s="165"/>
      <c r="T544" s="166"/>
      <c r="AT544" s="161" t="s">
        <v>150</v>
      </c>
      <c r="AU544" s="161" t="s">
        <v>89</v>
      </c>
      <c r="AV544" s="13" t="s">
        <v>89</v>
      </c>
      <c r="AW544" s="13" t="s">
        <v>30</v>
      </c>
      <c r="AX544" s="13" t="s">
        <v>73</v>
      </c>
      <c r="AY544" s="161" t="s">
        <v>127</v>
      </c>
    </row>
    <row r="545" spans="2:65" s="13" customFormat="1" ht="11.25">
      <c r="B545" s="160"/>
      <c r="D545" s="150" t="s">
        <v>150</v>
      </c>
      <c r="E545" s="161" t="s">
        <v>1</v>
      </c>
      <c r="F545" s="162" t="s">
        <v>903</v>
      </c>
      <c r="H545" s="163">
        <v>448.39</v>
      </c>
      <c r="I545" s="164"/>
      <c r="L545" s="160"/>
      <c r="M545" s="165"/>
      <c r="T545" s="166"/>
      <c r="AT545" s="161" t="s">
        <v>150</v>
      </c>
      <c r="AU545" s="161" t="s">
        <v>89</v>
      </c>
      <c r="AV545" s="13" t="s">
        <v>89</v>
      </c>
      <c r="AW545" s="13" t="s">
        <v>30</v>
      </c>
      <c r="AX545" s="13" t="s">
        <v>73</v>
      </c>
      <c r="AY545" s="161" t="s">
        <v>127</v>
      </c>
    </row>
    <row r="546" spans="2:65" s="14" customFormat="1" ht="11.25">
      <c r="B546" s="167"/>
      <c r="D546" s="150" t="s">
        <v>150</v>
      </c>
      <c r="E546" s="168" t="s">
        <v>1</v>
      </c>
      <c r="F546" s="169" t="s">
        <v>165</v>
      </c>
      <c r="H546" s="170">
        <v>655.7</v>
      </c>
      <c r="I546" s="171"/>
      <c r="L546" s="167"/>
      <c r="M546" s="172"/>
      <c r="T546" s="173"/>
      <c r="AT546" s="168" t="s">
        <v>150</v>
      </c>
      <c r="AU546" s="168" t="s">
        <v>89</v>
      </c>
      <c r="AV546" s="14" t="s">
        <v>134</v>
      </c>
      <c r="AW546" s="14" t="s">
        <v>30</v>
      </c>
      <c r="AX546" s="14" t="s">
        <v>81</v>
      </c>
      <c r="AY546" s="168" t="s">
        <v>127</v>
      </c>
    </row>
    <row r="547" spans="2:65" s="1" customFormat="1" ht="24.2" customHeight="1">
      <c r="B547" s="136"/>
      <c r="C547" s="180" t="s">
        <v>904</v>
      </c>
      <c r="D547" s="180" t="s">
        <v>840</v>
      </c>
      <c r="E547" s="181" t="s">
        <v>905</v>
      </c>
      <c r="F547" s="182" t="s">
        <v>906</v>
      </c>
      <c r="G547" s="183" t="s">
        <v>132</v>
      </c>
      <c r="H547" s="184">
        <v>754.05499999999995</v>
      </c>
      <c r="I547" s="185"/>
      <c r="J547" s="186">
        <f>ROUND(I547*H547,2)</f>
        <v>0</v>
      </c>
      <c r="K547" s="182" t="s">
        <v>133</v>
      </c>
      <c r="L547" s="187"/>
      <c r="M547" s="188" t="s">
        <v>1</v>
      </c>
      <c r="N547" s="189" t="s">
        <v>38</v>
      </c>
      <c r="P547" s="146">
        <f>O547*H547</f>
        <v>0</v>
      </c>
      <c r="Q547" s="146">
        <v>5.0000000000000001E-4</v>
      </c>
      <c r="R547" s="146">
        <f>Q547*H547</f>
        <v>0.37702749999999996</v>
      </c>
      <c r="S547" s="146">
        <v>0</v>
      </c>
      <c r="T547" s="147">
        <f>S547*H547</f>
        <v>0</v>
      </c>
      <c r="AR547" s="148" t="s">
        <v>496</v>
      </c>
      <c r="AT547" s="148" t="s">
        <v>840</v>
      </c>
      <c r="AU547" s="148" t="s">
        <v>89</v>
      </c>
      <c r="AY547" s="17" t="s">
        <v>127</v>
      </c>
      <c r="BE547" s="149">
        <f>IF(N547="základní",J547,0)</f>
        <v>0</v>
      </c>
      <c r="BF547" s="149">
        <f>IF(N547="snížená",J547,0)</f>
        <v>0</v>
      </c>
      <c r="BG547" s="149">
        <f>IF(N547="zákl. přenesená",J547,0)</f>
        <v>0</v>
      </c>
      <c r="BH547" s="149">
        <f>IF(N547="sníž. přenesená",J547,0)</f>
        <v>0</v>
      </c>
      <c r="BI547" s="149">
        <f>IF(N547="nulová",J547,0)</f>
        <v>0</v>
      </c>
      <c r="BJ547" s="17" t="s">
        <v>81</v>
      </c>
      <c r="BK547" s="149">
        <f>ROUND(I547*H547,2)</f>
        <v>0</v>
      </c>
      <c r="BL547" s="17" t="s">
        <v>307</v>
      </c>
      <c r="BM547" s="148" t="s">
        <v>907</v>
      </c>
    </row>
    <row r="548" spans="2:65" s="1" customFormat="1" ht="19.5">
      <c r="B548" s="32"/>
      <c r="D548" s="150" t="s">
        <v>136</v>
      </c>
      <c r="F548" s="151" t="s">
        <v>906</v>
      </c>
      <c r="I548" s="152"/>
      <c r="L548" s="32"/>
      <c r="M548" s="153"/>
      <c r="T548" s="56"/>
      <c r="AT548" s="17" t="s">
        <v>136</v>
      </c>
      <c r="AU548" s="17" t="s">
        <v>89</v>
      </c>
    </row>
    <row r="549" spans="2:65" s="13" customFormat="1" ht="11.25">
      <c r="B549" s="160"/>
      <c r="D549" s="150" t="s">
        <v>150</v>
      </c>
      <c r="F549" s="162" t="s">
        <v>908</v>
      </c>
      <c r="H549" s="163">
        <v>754.05499999999995</v>
      </c>
      <c r="I549" s="164"/>
      <c r="L549" s="160"/>
      <c r="M549" s="165"/>
      <c r="T549" s="166"/>
      <c r="AT549" s="161" t="s">
        <v>150</v>
      </c>
      <c r="AU549" s="161" t="s">
        <v>89</v>
      </c>
      <c r="AV549" s="13" t="s">
        <v>89</v>
      </c>
      <c r="AW549" s="13" t="s">
        <v>3</v>
      </c>
      <c r="AX549" s="13" t="s">
        <v>81</v>
      </c>
      <c r="AY549" s="161" t="s">
        <v>127</v>
      </c>
    </row>
    <row r="550" spans="2:65" s="1" customFormat="1" ht="33" customHeight="1">
      <c r="B550" s="136"/>
      <c r="C550" s="137" t="s">
        <v>909</v>
      </c>
      <c r="D550" s="137" t="s">
        <v>129</v>
      </c>
      <c r="E550" s="138" t="s">
        <v>910</v>
      </c>
      <c r="F550" s="139" t="s">
        <v>911</v>
      </c>
      <c r="G550" s="140" t="s">
        <v>912</v>
      </c>
      <c r="H550" s="190"/>
      <c r="I550" s="142"/>
      <c r="J550" s="143">
        <f>ROUND(I550*H550,2)</f>
        <v>0</v>
      </c>
      <c r="K550" s="139" t="s">
        <v>133</v>
      </c>
      <c r="L550" s="32"/>
      <c r="M550" s="144" t="s">
        <v>1</v>
      </c>
      <c r="N550" s="145" t="s">
        <v>38</v>
      </c>
      <c r="P550" s="146">
        <f>O550*H550</f>
        <v>0</v>
      </c>
      <c r="Q550" s="146">
        <v>0</v>
      </c>
      <c r="R550" s="146">
        <f>Q550*H550</f>
        <v>0</v>
      </c>
      <c r="S550" s="146">
        <v>0</v>
      </c>
      <c r="T550" s="147">
        <f>S550*H550</f>
        <v>0</v>
      </c>
      <c r="AR550" s="148" t="s">
        <v>307</v>
      </c>
      <c r="AT550" s="148" t="s">
        <v>129</v>
      </c>
      <c r="AU550" s="148" t="s">
        <v>89</v>
      </c>
      <c r="AY550" s="17" t="s">
        <v>127</v>
      </c>
      <c r="BE550" s="149">
        <f>IF(N550="základní",J550,0)</f>
        <v>0</v>
      </c>
      <c r="BF550" s="149">
        <f>IF(N550="snížená",J550,0)</f>
        <v>0</v>
      </c>
      <c r="BG550" s="149">
        <f>IF(N550="zákl. přenesená",J550,0)</f>
        <v>0</v>
      </c>
      <c r="BH550" s="149">
        <f>IF(N550="sníž. přenesená",J550,0)</f>
        <v>0</v>
      </c>
      <c r="BI550" s="149">
        <f>IF(N550="nulová",J550,0)</f>
        <v>0</v>
      </c>
      <c r="BJ550" s="17" t="s">
        <v>81</v>
      </c>
      <c r="BK550" s="149">
        <f>ROUND(I550*H550,2)</f>
        <v>0</v>
      </c>
      <c r="BL550" s="17" t="s">
        <v>307</v>
      </c>
      <c r="BM550" s="148" t="s">
        <v>913</v>
      </c>
    </row>
    <row r="551" spans="2:65" s="1" customFormat="1" ht="29.25">
      <c r="B551" s="32"/>
      <c r="D551" s="150" t="s">
        <v>136</v>
      </c>
      <c r="F551" s="151" t="s">
        <v>914</v>
      </c>
      <c r="I551" s="152"/>
      <c r="L551" s="32"/>
      <c r="M551" s="153"/>
      <c r="T551" s="56"/>
      <c r="AT551" s="17" t="s">
        <v>136</v>
      </c>
      <c r="AU551" s="17" t="s">
        <v>89</v>
      </c>
    </row>
    <row r="552" spans="2:65" s="11" customFormat="1" ht="22.9" customHeight="1">
      <c r="B552" s="124"/>
      <c r="D552" s="125" t="s">
        <v>72</v>
      </c>
      <c r="E552" s="134" t="s">
        <v>915</v>
      </c>
      <c r="F552" s="134" t="s">
        <v>916</v>
      </c>
      <c r="I552" s="127"/>
      <c r="J552" s="135">
        <f>BK552</f>
        <v>0</v>
      </c>
      <c r="L552" s="124"/>
      <c r="M552" s="129"/>
      <c r="P552" s="130">
        <f>SUM(P553:P558)</f>
        <v>0</v>
      </c>
      <c r="R552" s="130">
        <f>SUM(R553:R558)</f>
        <v>1.05844</v>
      </c>
      <c r="T552" s="131">
        <f>SUM(T553:T558)</f>
        <v>0</v>
      </c>
      <c r="AR552" s="125" t="s">
        <v>89</v>
      </c>
      <c r="AT552" s="132" t="s">
        <v>72</v>
      </c>
      <c r="AU552" s="132" t="s">
        <v>81</v>
      </c>
      <c r="AY552" s="125" t="s">
        <v>127</v>
      </c>
      <c r="BK552" s="133">
        <f>SUM(BK553:BK558)</f>
        <v>0</v>
      </c>
    </row>
    <row r="553" spans="2:65" s="1" customFormat="1" ht="24.2" customHeight="1">
      <c r="B553" s="136"/>
      <c r="C553" s="137" t="s">
        <v>917</v>
      </c>
      <c r="D553" s="137" t="s">
        <v>129</v>
      </c>
      <c r="E553" s="138" t="s">
        <v>918</v>
      </c>
      <c r="F553" s="139" t="s">
        <v>919</v>
      </c>
      <c r="G553" s="140" t="s">
        <v>132</v>
      </c>
      <c r="H553" s="141">
        <v>563</v>
      </c>
      <c r="I553" s="142"/>
      <c r="J553" s="143">
        <f>ROUND(I553*H553,2)</f>
        <v>0</v>
      </c>
      <c r="K553" s="139" t="s">
        <v>1</v>
      </c>
      <c r="L553" s="32"/>
      <c r="M553" s="144" t="s">
        <v>1</v>
      </c>
      <c r="N553" s="145" t="s">
        <v>38</v>
      </c>
      <c r="P553" s="146">
        <f>O553*H553</f>
        <v>0</v>
      </c>
      <c r="Q553" s="146">
        <v>1.8799999999999999E-3</v>
      </c>
      <c r="R553" s="146">
        <f>Q553*H553</f>
        <v>1.05844</v>
      </c>
      <c r="S553" s="146">
        <v>0</v>
      </c>
      <c r="T553" s="147">
        <f>S553*H553</f>
        <v>0</v>
      </c>
      <c r="AR553" s="148" t="s">
        <v>307</v>
      </c>
      <c r="AT553" s="148" t="s">
        <v>129</v>
      </c>
      <c r="AU553" s="148" t="s">
        <v>89</v>
      </c>
      <c r="AY553" s="17" t="s">
        <v>127</v>
      </c>
      <c r="BE553" s="149">
        <f>IF(N553="základní",J553,0)</f>
        <v>0</v>
      </c>
      <c r="BF553" s="149">
        <f>IF(N553="snížená",J553,0)</f>
        <v>0</v>
      </c>
      <c r="BG553" s="149">
        <f>IF(N553="zákl. přenesená",J553,0)</f>
        <v>0</v>
      </c>
      <c r="BH553" s="149">
        <f>IF(N553="sníž. přenesená",J553,0)</f>
        <v>0</v>
      </c>
      <c r="BI553" s="149">
        <f>IF(N553="nulová",J553,0)</f>
        <v>0</v>
      </c>
      <c r="BJ553" s="17" t="s">
        <v>81</v>
      </c>
      <c r="BK553" s="149">
        <f>ROUND(I553*H553,2)</f>
        <v>0</v>
      </c>
      <c r="BL553" s="17" t="s">
        <v>307</v>
      </c>
      <c r="BM553" s="148" t="s">
        <v>920</v>
      </c>
    </row>
    <row r="554" spans="2:65" s="1" customFormat="1" ht="19.5">
      <c r="B554" s="32"/>
      <c r="D554" s="150" t="s">
        <v>136</v>
      </c>
      <c r="F554" s="151" t="s">
        <v>919</v>
      </c>
      <c r="I554" s="152"/>
      <c r="L554" s="32"/>
      <c r="M554" s="153"/>
      <c r="T554" s="56"/>
      <c r="AT554" s="17" t="s">
        <v>136</v>
      </c>
      <c r="AU554" s="17" t="s">
        <v>89</v>
      </c>
    </row>
    <row r="555" spans="2:65" s="13" customFormat="1" ht="11.25">
      <c r="B555" s="160"/>
      <c r="D555" s="150" t="s">
        <v>150</v>
      </c>
      <c r="E555" s="161" t="s">
        <v>1</v>
      </c>
      <c r="F555" s="162" t="s">
        <v>621</v>
      </c>
      <c r="H555" s="163">
        <v>563</v>
      </c>
      <c r="I555" s="164"/>
      <c r="L555" s="160"/>
      <c r="M555" s="165"/>
      <c r="T555" s="166"/>
      <c r="AT555" s="161" t="s">
        <v>150</v>
      </c>
      <c r="AU555" s="161" t="s">
        <v>89</v>
      </c>
      <c r="AV555" s="13" t="s">
        <v>89</v>
      </c>
      <c r="AW555" s="13" t="s">
        <v>30</v>
      </c>
      <c r="AX555" s="13" t="s">
        <v>73</v>
      </c>
      <c r="AY555" s="161" t="s">
        <v>127</v>
      </c>
    </row>
    <row r="556" spans="2:65" s="14" customFormat="1" ht="11.25">
      <c r="B556" s="167"/>
      <c r="D556" s="150" t="s">
        <v>150</v>
      </c>
      <c r="E556" s="168" t="s">
        <v>1</v>
      </c>
      <c r="F556" s="169" t="s">
        <v>165</v>
      </c>
      <c r="H556" s="170">
        <v>563</v>
      </c>
      <c r="I556" s="171"/>
      <c r="L556" s="167"/>
      <c r="M556" s="172"/>
      <c r="T556" s="173"/>
      <c r="AT556" s="168" t="s">
        <v>150</v>
      </c>
      <c r="AU556" s="168" t="s">
        <v>89</v>
      </c>
      <c r="AV556" s="14" t="s">
        <v>134</v>
      </c>
      <c r="AW556" s="14" t="s">
        <v>30</v>
      </c>
      <c r="AX556" s="14" t="s">
        <v>81</v>
      </c>
      <c r="AY556" s="168" t="s">
        <v>127</v>
      </c>
    </row>
    <row r="557" spans="2:65" s="1" customFormat="1" ht="24.2" customHeight="1">
      <c r="B557" s="136"/>
      <c r="C557" s="137" t="s">
        <v>921</v>
      </c>
      <c r="D557" s="137" t="s">
        <v>129</v>
      </c>
      <c r="E557" s="138" t="s">
        <v>922</v>
      </c>
      <c r="F557" s="139" t="s">
        <v>923</v>
      </c>
      <c r="G557" s="140" t="s">
        <v>912</v>
      </c>
      <c r="H557" s="190"/>
      <c r="I557" s="142"/>
      <c r="J557" s="143">
        <f>ROUND(I557*H557,2)</f>
        <v>0</v>
      </c>
      <c r="K557" s="139" t="s">
        <v>133</v>
      </c>
      <c r="L557" s="32"/>
      <c r="M557" s="144" t="s">
        <v>1</v>
      </c>
      <c r="N557" s="145" t="s">
        <v>38</v>
      </c>
      <c r="P557" s="146">
        <f>O557*H557</f>
        <v>0</v>
      </c>
      <c r="Q557" s="146">
        <v>0</v>
      </c>
      <c r="R557" s="146">
        <f>Q557*H557</f>
        <v>0</v>
      </c>
      <c r="S557" s="146">
        <v>0</v>
      </c>
      <c r="T557" s="147">
        <f>S557*H557</f>
        <v>0</v>
      </c>
      <c r="AR557" s="148" t="s">
        <v>307</v>
      </c>
      <c r="AT557" s="148" t="s">
        <v>129</v>
      </c>
      <c r="AU557" s="148" t="s">
        <v>89</v>
      </c>
      <c r="AY557" s="17" t="s">
        <v>127</v>
      </c>
      <c r="BE557" s="149">
        <f>IF(N557="základní",J557,0)</f>
        <v>0</v>
      </c>
      <c r="BF557" s="149">
        <f>IF(N557="snížená",J557,0)</f>
        <v>0</v>
      </c>
      <c r="BG557" s="149">
        <f>IF(N557="zákl. přenesená",J557,0)</f>
        <v>0</v>
      </c>
      <c r="BH557" s="149">
        <f>IF(N557="sníž. přenesená",J557,0)</f>
        <v>0</v>
      </c>
      <c r="BI557" s="149">
        <f>IF(N557="nulová",J557,0)</f>
        <v>0</v>
      </c>
      <c r="BJ557" s="17" t="s">
        <v>81</v>
      </c>
      <c r="BK557" s="149">
        <f>ROUND(I557*H557,2)</f>
        <v>0</v>
      </c>
      <c r="BL557" s="17" t="s">
        <v>307</v>
      </c>
      <c r="BM557" s="148" t="s">
        <v>924</v>
      </c>
    </row>
    <row r="558" spans="2:65" s="1" customFormat="1" ht="29.25">
      <c r="B558" s="32"/>
      <c r="D558" s="150" t="s">
        <v>136</v>
      </c>
      <c r="F558" s="151" t="s">
        <v>925</v>
      </c>
      <c r="I558" s="152"/>
      <c r="L558" s="32"/>
      <c r="M558" s="153"/>
      <c r="T558" s="56"/>
      <c r="AT558" s="17" t="s">
        <v>136</v>
      </c>
      <c r="AU558" s="17" t="s">
        <v>89</v>
      </c>
    </row>
    <row r="559" spans="2:65" s="11" customFormat="1" ht="22.9" customHeight="1">
      <c r="B559" s="124"/>
      <c r="D559" s="125" t="s">
        <v>72</v>
      </c>
      <c r="E559" s="134" t="s">
        <v>926</v>
      </c>
      <c r="F559" s="134" t="s">
        <v>927</v>
      </c>
      <c r="I559" s="127"/>
      <c r="J559" s="135">
        <f>BK559</f>
        <v>0</v>
      </c>
      <c r="L559" s="124"/>
      <c r="M559" s="129"/>
      <c r="P559" s="130">
        <f>SUM(P560:P618)</f>
        <v>0</v>
      </c>
      <c r="R559" s="130">
        <f>SUM(R560:R618)</f>
        <v>2.0357138799999999</v>
      </c>
      <c r="T559" s="131">
        <f>SUM(T560:T618)</f>
        <v>0</v>
      </c>
      <c r="AR559" s="125" t="s">
        <v>89</v>
      </c>
      <c r="AT559" s="132" t="s">
        <v>72</v>
      </c>
      <c r="AU559" s="132" t="s">
        <v>81</v>
      </c>
      <c r="AY559" s="125" t="s">
        <v>127</v>
      </c>
      <c r="BK559" s="133">
        <f>SUM(BK560:BK618)</f>
        <v>0</v>
      </c>
    </row>
    <row r="560" spans="2:65" s="1" customFormat="1" ht="24.2" customHeight="1">
      <c r="B560" s="136"/>
      <c r="C560" s="137" t="s">
        <v>928</v>
      </c>
      <c r="D560" s="137" t="s">
        <v>129</v>
      </c>
      <c r="E560" s="138" t="s">
        <v>929</v>
      </c>
      <c r="F560" s="139" t="s">
        <v>930</v>
      </c>
      <c r="G560" s="140" t="s">
        <v>132</v>
      </c>
      <c r="H560" s="141">
        <v>231.11</v>
      </c>
      <c r="I560" s="142"/>
      <c r="J560" s="143">
        <f>ROUND(I560*H560,2)</f>
        <v>0</v>
      </c>
      <c r="K560" s="139" t="s">
        <v>133</v>
      </c>
      <c r="L560" s="32"/>
      <c r="M560" s="144" t="s">
        <v>1</v>
      </c>
      <c r="N560" s="145" t="s">
        <v>38</v>
      </c>
      <c r="P560" s="146">
        <f>O560*H560</f>
        <v>0</v>
      </c>
      <c r="Q560" s="146">
        <v>0</v>
      </c>
      <c r="R560" s="146">
        <f>Q560*H560</f>
        <v>0</v>
      </c>
      <c r="S560" s="146">
        <v>0</v>
      </c>
      <c r="T560" s="147">
        <f>S560*H560</f>
        <v>0</v>
      </c>
      <c r="AR560" s="148" t="s">
        <v>307</v>
      </c>
      <c r="AT560" s="148" t="s">
        <v>129</v>
      </c>
      <c r="AU560" s="148" t="s">
        <v>89</v>
      </c>
      <c r="AY560" s="17" t="s">
        <v>127</v>
      </c>
      <c r="BE560" s="149">
        <f>IF(N560="základní",J560,0)</f>
        <v>0</v>
      </c>
      <c r="BF560" s="149">
        <f>IF(N560="snížená",J560,0)</f>
        <v>0</v>
      </c>
      <c r="BG560" s="149">
        <f>IF(N560="zákl. přenesená",J560,0)</f>
        <v>0</v>
      </c>
      <c r="BH560" s="149">
        <f>IF(N560="sníž. přenesená",J560,0)</f>
        <v>0</v>
      </c>
      <c r="BI560" s="149">
        <f>IF(N560="nulová",J560,0)</f>
        <v>0</v>
      </c>
      <c r="BJ560" s="17" t="s">
        <v>81</v>
      </c>
      <c r="BK560" s="149">
        <f>ROUND(I560*H560,2)</f>
        <v>0</v>
      </c>
      <c r="BL560" s="17" t="s">
        <v>307</v>
      </c>
      <c r="BM560" s="148" t="s">
        <v>931</v>
      </c>
    </row>
    <row r="561" spans="2:65" s="1" customFormat="1" ht="19.5">
      <c r="B561" s="32"/>
      <c r="D561" s="150" t="s">
        <v>136</v>
      </c>
      <c r="F561" s="151" t="s">
        <v>932</v>
      </c>
      <c r="I561" s="152"/>
      <c r="L561" s="32"/>
      <c r="M561" s="153"/>
      <c r="T561" s="56"/>
      <c r="AT561" s="17" t="s">
        <v>136</v>
      </c>
      <c r="AU561" s="17" t="s">
        <v>89</v>
      </c>
    </row>
    <row r="562" spans="2:65" s="13" customFormat="1" ht="11.25">
      <c r="B562" s="160"/>
      <c r="D562" s="150" t="s">
        <v>150</v>
      </c>
      <c r="E562" s="161" t="s">
        <v>1</v>
      </c>
      <c r="F562" s="162" t="s">
        <v>933</v>
      </c>
      <c r="H562" s="163">
        <v>56.12</v>
      </c>
      <c r="I562" s="164"/>
      <c r="L562" s="160"/>
      <c r="M562" s="165"/>
      <c r="T562" s="166"/>
      <c r="AT562" s="161" t="s">
        <v>150</v>
      </c>
      <c r="AU562" s="161" t="s">
        <v>89</v>
      </c>
      <c r="AV562" s="13" t="s">
        <v>89</v>
      </c>
      <c r="AW562" s="13" t="s">
        <v>30</v>
      </c>
      <c r="AX562" s="13" t="s">
        <v>73</v>
      </c>
      <c r="AY562" s="161" t="s">
        <v>127</v>
      </c>
    </row>
    <row r="563" spans="2:65" s="15" customFormat="1" ht="11.25">
      <c r="B563" s="191"/>
      <c r="D563" s="150" t="s">
        <v>150</v>
      </c>
      <c r="E563" s="192" t="s">
        <v>270</v>
      </c>
      <c r="F563" s="193" t="s">
        <v>934</v>
      </c>
      <c r="H563" s="194">
        <v>56.12</v>
      </c>
      <c r="I563" s="195"/>
      <c r="L563" s="191"/>
      <c r="M563" s="196"/>
      <c r="T563" s="197"/>
      <c r="AT563" s="192" t="s">
        <v>150</v>
      </c>
      <c r="AU563" s="192" t="s">
        <v>89</v>
      </c>
      <c r="AV563" s="15" t="s">
        <v>144</v>
      </c>
      <c r="AW563" s="15" t="s">
        <v>30</v>
      </c>
      <c r="AX563" s="15" t="s">
        <v>73</v>
      </c>
      <c r="AY563" s="192" t="s">
        <v>127</v>
      </c>
    </row>
    <row r="564" spans="2:65" s="13" customFormat="1" ht="11.25">
      <c r="B564" s="160"/>
      <c r="D564" s="150" t="s">
        <v>150</v>
      </c>
      <c r="E564" s="161" t="s">
        <v>1</v>
      </c>
      <c r="F564" s="162" t="s">
        <v>935</v>
      </c>
      <c r="H564" s="163">
        <v>90.24</v>
      </c>
      <c r="I564" s="164"/>
      <c r="L564" s="160"/>
      <c r="M564" s="165"/>
      <c r="T564" s="166"/>
      <c r="AT564" s="161" t="s">
        <v>150</v>
      </c>
      <c r="AU564" s="161" t="s">
        <v>89</v>
      </c>
      <c r="AV564" s="13" t="s">
        <v>89</v>
      </c>
      <c r="AW564" s="13" t="s">
        <v>30</v>
      </c>
      <c r="AX564" s="13" t="s">
        <v>73</v>
      </c>
      <c r="AY564" s="161" t="s">
        <v>127</v>
      </c>
    </row>
    <row r="565" spans="2:65" s="15" customFormat="1" ht="11.25">
      <c r="B565" s="191"/>
      <c r="D565" s="150" t="s">
        <v>150</v>
      </c>
      <c r="E565" s="192" t="s">
        <v>235</v>
      </c>
      <c r="F565" s="193" t="s">
        <v>934</v>
      </c>
      <c r="H565" s="194">
        <v>90.24</v>
      </c>
      <c r="I565" s="195"/>
      <c r="L565" s="191"/>
      <c r="M565" s="196"/>
      <c r="T565" s="197"/>
      <c r="AT565" s="192" t="s">
        <v>150</v>
      </c>
      <c r="AU565" s="192" t="s">
        <v>89</v>
      </c>
      <c r="AV565" s="15" t="s">
        <v>144</v>
      </c>
      <c r="AW565" s="15" t="s">
        <v>30</v>
      </c>
      <c r="AX565" s="15" t="s">
        <v>73</v>
      </c>
      <c r="AY565" s="192" t="s">
        <v>127</v>
      </c>
    </row>
    <row r="566" spans="2:65" s="13" customFormat="1" ht="11.25">
      <c r="B566" s="160"/>
      <c r="D566" s="150" t="s">
        <v>150</v>
      </c>
      <c r="E566" s="161" t="s">
        <v>1</v>
      </c>
      <c r="F566" s="162" t="s">
        <v>936</v>
      </c>
      <c r="H566" s="163">
        <v>84.75</v>
      </c>
      <c r="I566" s="164"/>
      <c r="L566" s="160"/>
      <c r="M566" s="165"/>
      <c r="T566" s="166"/>
      <c r="AT566" s="161" t="s">
        <v>150</v>
      </c>
      <c r="AU566" s="161" t="s">
        <v>89</v>
      </c>
      <c r="AV566" s="13" t="s">
        <v>89</v>
      </c>
      <c r="AW566" s="13" t="s">
        <v>30</v>
      </c>
      <c r="AX566" s="13" t="s">
        <v>73</v>
      </c>
      <c r="AY566" s="161" t="s">
        <v>127</v>
      </c>
    </row>
    <row r="567" spans="2:65" s="15" customFormat="1" ht="11.25">
      <c r="B567" s="191"/>
      <c r="D567" s="150" t="s">
        <v>150</v>
      </c>
      <c r="E567" s="192" t="s">
        <v>238</v>
      </c>
      <c r="F567" s="193" t="s">
        <v>934</v>
      </c>
      <c r="H567" s="194">
        <v>84.75</v>
      </c>
      <c r="I567" s="195"/>
      <c r="L567" s="191"/>
      <c r="M567" s="196"/>
      <c r="T567" s="197"/>
      <c r="AT567" s="192" t="s">
        <v>150</v>
      </c>
      <c r="AU567" s="192" t="s">
        <v>89</v>
      </c>
      <c r="AV567" s="15" t="s">
        <v>144</v>
      </c>
      <c r="AW567" s="15" t="s">
        <v>30</v>
      </c>
      <c r="AX567" s="15" t="s">
        <v>73</v>
      </c>
      <c r="AY567" s="192" t="s">
        <v>127</v>
      </c>
    </row>
    <row r="568" spans="2:65" s="14" customFormat="1" ht="11.25">
      <c r="B568" s="167"/>
      <c r="D568" s="150" t="s">
        <v>150</v>
      </c>
      <c r="E568" s="168" t="s">
        <v>1</v>
      </c>
      <c r="F568" s="169" t="s">
        <v>165</v>
      </c>
      <c r="H568" s="170">
        <v>231.11</v>
      </c>
      <c r="I568" s="171"/>
      <c r="L568" s="167"/>
      <c r="M568" s="172"/>
      <c r="T568" s="173"/>
      <c r="AT568" s="168" t="s">
        <v>150</v>
      </c>
      <c r="AU568" s="168" t="s">
        <v>89</v>
      </c>
      <c r="AV568" s="14" t="s">
        <v>134</v>
      </c>
      <c r="AW568" s="14" t="s">
        <v>30</v>
      </c>
      <c r="AX568" s="14" t="s">
        <v>81</v>
      </c>
      <c r="AY568" s="168" t="s">
        <v>127</v>
      </c>
    </row>
    <row r="569" spans="2:65" s="1" customFormat="1" ht="24.2" customHeight="1">
      <c r="B569" s="136"/>
      <c r="C569" s="180" t="s">
        <v>937</v>
      </c>
      <c r="D569" s="180" t="s">
        <v>840</v>
      </c>
      <c r="E569" s="181" t="s">
        <v>938</v>
      </c>
      <c r="F569" s="182" t="s">
        <v>939</v>
      </c>
      <c r="G569" s="183" t="s">
        <v>132</v>
      </c>
      <c r="H569" s="184">
        <v>58.926000000000002</v>
      </c>
      <c r="I569" s="185"/>
      <c r="J569" s="186">
        <f>ROUND(I569*H569,2)</f>
        <v>0</v>
      </c>
      <c r="K569" s="182" t="s">
        <v>133</v>
      </c>
      <c r="L569" s="187"/>
      <c r="M569" s="188" t="s">
        <v>1</v>
      </c>
      <c r="N569" s="189" t="s">
        <v>38</v>
      </c>
      <c r="P569" s="146">
        <f>O569*H569</f>
        <v>0</v>
      </c>
      <c r="Q569" s="146">
        <v>6.0000000000000001E-3</v>
      </c>
      <c r="R569" s="146">
        <f>Q569*H569</f>
        <v>0.35355600000000004</v>
      </c>
      <c r="S569" s="146">
        <v>0</v>
      </c>
      <c r="T569" s="147">
        <f>S569*H569</f>
        <v>0</v>
      </c>
      <c r="AR569" s="148" t="s">
        <v>496</v>
      </c>
      <c r="AT569" s="148" t="s">
        <v>840</v>
      </c>
      <c r="AU569" s="148" t="s">
        <v>89</v>
      </c>
      <c r="AY569" s="17" t="s">
        <v>127</v>
      </c>
      <c r="BE569" s="149">
        <f>IF(N569="základní",J569,0)</f>
        <v>0</v>
      </c>
      <c r="BF569" s="149">
        <f>IF(N569="snížená",J569,0)</f>
        <v>0</v>
      </c>
      <c r="BG569" s="149">
        <f>IF(N569="zákl. přenesená",J569,0)</f>
        <v>0</v>
      </c>
      <c r="BH569" s="149">
        <f>IF(N569="sníž. přenesená",J569,0)</f>
        <v>0</v>
      </c>
      <c r="BI569" s="149">
        <f>IF(N569="nulová",J569,0)</f>
        <v>0</v>
      </c>
      <c r="BJ569" s="17" t="s">
        <v>81</v>
      </c>
      <c r="BK569" s="149">
        <f>ROUND(I569*H569,2)</f>
        <v>0</v>
      </c>
      <c r="BL569" s="17" t="s">
        <v>307</v>
      </c>
      <c r="BM569" s="148" t="s">
        <v>940</v>
      </c>
    </row>
    <row r="570" spans="2:65" s="1" customFormat="1" ht="19.5">
      <c r="B570" s="32"/>
      <c r="D570" s="150" t="s">
        <v>136</v>
      </c>
      <c r="F570" s="151" t="s">
        <v>939</v>
      </c>
      <c r="I570" s="152"/>
      <c r="L570" s="32"/>
      <c r="M570" s="153"/>
      <c r="T570" s="56"/>
      <c r="AT570" s="17" t="s">
        <v>136</v>
      </c>
      <c r="AU570" s="17" t="s">
        <v>89</v>
      </c>
    </row>
    <row r="571" spans="2:65" s="13" customFormat="1" ht="11.25">
      <c r="B571" s="160"/>
      <c r="D571" s="150" t="s">
        <v>150</v>
      </c>
      <c r="E571" s="161" t="s">
        <v>1</v>
      </c>
      <c r="F571" s="162" t="s">
        <v>270</v>
      </c>
      <c r="H571" s="163">
        <v>56.12</v>
      </c>
      <c r="I571" s="164"/>
      <c r="L571" s="160"/>
      <c r="M571" s="165"/>
      <c r="T571" s="166"/>
      <c r="AT571" s="161" t="s">
        <v>150</v>
      </c>
      <c r="AU571" s="161" t="s">
        <v>89</v>
      </c>
      <c r="AV571" s="13" t="s">
        <v>89</v>
      </c>
      <c r="AW571" s="13" t="s">
        <v>30</v>
      </c>
      <c r="AX571" s="13" t="s">
        <v>81</v>
      </c>
      <c r="AY571" s="161" t="s">
        <v>127</v>
      </c>
    </row>
    <row r="572" spans="2:65" s="13" customFormat="1" ht="11.25">
      <c r="B572" s="160"/>
      <c r="D572" s="150" t="s">
        <v>150</v>
      </c>
      <c r="F572" s="162" t="s">
        <v>941</v>
      </c>
      <c r="H572" s="163">
        <v>58.926000000000002</v>
      </c>
      <c r="I572" s="164"/>
      <c r="L572" s="160"/>
      <c r="M572" s="165"/>
      <c r="T572" s="166"/>
      <c r="AT572" s="161" t="s">
        <v>150</v>
      </c>
      <c r="AU572" s="161" t="s">
        <v>89</v>
      </c>
      <c r="AV572" s="13" t="s">
        <v>89</v>
      </c>
      <c r="AW572" s="13" t="s">
        <v>3</v>
      </c>
      <c r="AX572" s="13" t="s">
        <v>81</v>
      </c>
      <c r="AY572" s="161" t="s">
        <v>127</v>
      </c>
    </row>
    <row r="573" spans="2:65" s="1" customFormat="1" ht="24.2" customHeight="1">
      <c r="B573" s="136"/>
      <c r="C573" s="180" t="s">
        <v>942</v>
      </c>
      <c r="D573" s="180" t="s">
        <v>840</v>
      </c>
      <c r="E573" s="181" t="s">
        <v>943</v>
      </c>
      <c r="F573" s="182" t="s">
        <v>944</v>
      </c>
      <c r="G573" s="183" t="s">
        <v>132</v>
      </c>
      <c r="H573" s="184">
        <v>94.751999999999995</v>
      </c>
      <c r="I573" s="185"/>
      <c r="J573" s="186">
        <f>ROUND(I573*H573,2)</f>
        <v>0</v>
      </c>
      <c r="K573" s="182" t="s">
        <v>133</v>
      </c>
      <c r="L573" s="187"/>
      <c r="M573" s="188" t="s">
        <v>1</v>
      </c>
      <c r="N573" s="189" t="s">
        <v>38</v>
      </c>
      <c r="P573" s="146">
        <f>O573*H573</f>
        <v>0</v>
      </c>
      <c r="Q573" s="146">
        <v>2.5000000000000001E-3</v>
      </c>
      <c r="R573" s="146">
        <f>Q573*H573</f>
        <v>0.23687999999999998</v>
      </c>
      <c r="S573" s="146">
        <v>0</v>
      </c>
      <c r="T573" s="147">
        <f>S573*H573</f>
        <v>0</v>
      </c>
      <c r="AR573" s="148" t="s">
        <v>496</v>
      </c>
      <c r="AT573" s="148" t="s">
        <v>840</v>
      </c>
      <c r="AU573" s="148" t="s">
        <v>89</v>
      </c>
      <c r="AY573" s="17" t="s">
        <v>127</v>
      </c>
      <c r="BE573" s="149">
        <f>IF(N573="základní",J573,0)</f>
        <v>0</v>
      </c>
      <c r="BF573" s="149">
        <f>IF(N573="snížená",J573,0)</f>
        <v>0</v>
      </c>
      <c r="BG573" s="149">
        <f>IF(N573="zákl. přenesená",J573,0)</f>
        <v>0</v>
      </c>
      <c r="BH573" s="149">
        <f>IF(N573="sníž. přenesená",J573,0)</f>
        <v>0</v>
      </c>
      <c r="BI573" s="149">
        <f>IF(N573="nulová",J573,0)</f>
        <v>0</v>
      </c>
      <c r="BJ573" s="17" t="s">
        <v>81</v>
      </c>
      <c r="BK573" s="149">
        <f>ROUND(I573*H573,2)</f>
        <v>0</v>
      </c>
      <c r="BL573" s="17" t="s">
        <v>307</v>
      </c>
      <c r="BM573" s="148" t="s">
        <v>945</v>
      </c>
    </row>
    <row r="574" spans="2:65" s="1" customFormat="1" ht="19.5">
      <c r="B574" s="32"/>
      <c r="D574" s="150" t="s">
        <v>136</v>
      </c>
      <c r="F574" s="151" t="s">
        <v>944</v>
      </c>
      <c r="I574" s="152"/>
      <c r="L574" s="32"/>
      <c r="M574" s="153"/>
      <c r="T574" s="56"/>
      <c r="AT574" s="17" t="s">
        <v>136</v>
      </c>
      <c r="AU574" s="17" t="s">
        <v>89</v>
      </c>
    </row>
    <row r="575" spans="2:65" s="13" customFormat="1" ht="11.25">
      <c r="B575" s="160"/>
      <c r="D575" s="150" t="s">
        <v>150</v>
      </c>
      <c r="E575" s="161" t="s">
        <v>1</v>
      </c>
      <c r="F575" s="162" t="s">
        <v>235</v>
      </c>
      <c r="H575" s="163">
        <v>90.24</v>
      </c>
      <c r="I575" s="164"/>
      <c r="L575" s="160"/>
      <c r="M575" s="165"/>
      <c r="T575" s="166"/>
      <c r="AT575" s="161" t="s">
        <v>150</v>
      </c>
      <c r="AU575" s="161" t="s">
        <v>89</v>
      </c>
      <c r="AV575" s="13" t="s">
        <v>89</v>
      </c>
      <c r="AW575" s="13" t="s">
        <v>30</v>
      </c>
      <c r="AX575" s="13" t="s">
        <v>81</v>
      </c>
      <c r="AY575" s="161" t="s">
        <v>127</v>
      </c>
    </row>
    <row r="576" spans="2:65" s="13" customFormat="1" ht="11.25">
      <c r="B576" s="160"/>
      <c r="D576" s="150" t="s">
        <v>150</v>
      </c>
      <c r="F576" s="162" t="s">
        <v>946</v>
      </c>
      <c r="H576" s="163">
        <v>94.751999999999995</v>
      </c>
      <c r="I576" s="164"/>
      <c r="L576" s="160"/>
      <c r="M576" s="165"/>
      <c r="T576" s="166"/>
      <c r="AT576" s="161" t="s">
        <v>150</v>
      </c>
      <c r="AU576" s="161" t="s">
        <v>89</v>
      </c>
      <c r="AV576" s="13" t="s">
        <v>89</v>
      </c>
      <c r="AW576" s="13" t="s">
        <v>3</v>
      </c>
      <c r="AX576" s="13" t="s">
        <v>81</v>
      </c>
      <c r="AY576" s="161" t="s">
        <v>127</v>
      </c>
    </row>
    <row r="577" spans="2:65" s="1" customFormat="1" ht="24.2" customHeight="1">
      <c r="B577" s="136"/>
      <c r="C577" s="180" t="s">
        <v>947</v>
      </c>
      <c r="D577" s="180" t="s">
        <v>840</v>
      </c>
      <c r="E577" s="181" t="s">
        <v>948</v>
      </c>
      <c r="F577" s="182" t="s">
        <v>949</v>
      </c>
      <c r="G577" s="183" t="s">
        <v>132</v>
      </c>
      <c r="H577" s="184">
        <v>88.988</v>
      </c>
      <c r="I577" s="185"/>
      <c r="J577" s="186">
        <f>ROUND(I577*H577,2)</f>
        <v>0</v>
      </c>
      <c r="K577" s="182" t="s">
        <v>133</v>
      </c>
      <c r="L577" s="187"/>
      <c r="M577" s="188" t="s">
        <v>1</v>
      </c>
      <c r="N577" s="189" t="s">
        <v>38</v>
      </c>
      <c r="P577" s="146">
        <f>O577*H577</f>
        <v>0</v>
      </c>
      <c r="Q577" s="146">
        <v>2.5999999999999998E-4</v>
      </c>
      <c r="R577" s="146">
        <f>Q577*H577</f>
        <v>2.3136879999999999E-2</v>
      </c>
      <c r="S577" s="146">
        <v>0</v>
      </c>
      <c r="T577" s="147">
        <f>S577*H577</f>
        <v>0</v>
      </c>
      <c r="AR577" s="148" t="s">
        <v>496</v>
      </c>
      <c r="AT577" s="148" t="s">
        <v>840</v>
      </c>
      <c r="AU577" s="148" t="s">
        <v>89</v>
      </c>
      <c r="AY577" s="17" t="s">
        <v>127</v>
      </c>
      <c r="BE577" s="149">
        <f>IF(N577="základní",J577,0)</f>
        <v>0</v>
      </c>
      <c r="BF577" s="149">
        <f>IF(N577="snížená",J577,0)</f>
        <v>0</v>
      </c>
      <c r="BG577" s="149">
        <f>IF(N577="zákl. přenesená",J577,0)</f>
        <v>0</v>
      </c>
      <c r="BH577" s="149">
        <f>IF(N577="sníž. přenesená",J577,0)</f>
        <v>0</v>
      </c>
      <c r="BI577" s="149">
        <f>IF(N577="nulová",J577,0)</f>
        <v>0</v>
      </c>
      <c r="BJ577" s="17" t="s">
        <v>81</v>
      </c>
      <c r="BK577" s="149">
        <f>ROUND(I577*H577,2)</f>
        <v>0</v>
      </c>
      <c r="BL577" s="17" t="s">
        <v>307</v>
      </c>
      <c r="BM577" s="148" t="s">
        <v>950</v>
      </c>
    </row>
    <row r="578" spans="2:65" s="1" customFormat="1" ht="19.5">
      <c r="B578" s="32"/>
      <c r="D578" s="150" t="s">
        <v>136</v>
      </c>
      <c r="F578" s="151" t="s">
        <v>949</v>
      </c>
      <c r="I578" s="152"/>
      <c r="L578" s="32"/>
      <c r="M578" s="153"/>
      <c r="T578" s="56"/>
      <c r="AT578" s="17" t="s">
        <v>136</v>
      </c>
      <c r="AU578" s="17" t="s">
        <v>89</v>
      </c>
    </row>
    <row r="579" spans="2:65" s="13" customFormat="1" ht="11.25">
      <c r="B579" s="160"/>
      <c r="D579" s="150" t="s">
        <v>150</v>
      </c>
      <c r="E579" s="161" t="s">
        <v>1</v>
      </c>
      <c r="F579" s="162" t="s">
        <v>238</v>
      </c>
      <c r="H579" s="163">
        <v>84.75</v>
      </c>
      <c r="I579" s="164"/>
      <c r="L579" s="160"/>
      <c r="M579" s="165"/>
      <c r="T579" s="166"/>
      <c r="AT579" s="161" t="s">
        <v>150</v>
      </c>
      <c r="AU579" s="161" t="s">
        <v>89</v>
      </c>
      <c r="AV579" s="13" t="s">
        <v>89</v>
      </c>
      <c r="AW579" s="13" t="s">
        <v>30</v>
      </c>
      <c r="AX579" s="13" t="s">
        <v>81</v>
      </c>
      <c r="AY579" s="161" t="s">
        <v>127</v>
      </c>
    </row>
    <row r="580" spans="2:65" s="13" customFormat="1" ht="11.25">
      <c r="B580" s="160"/>
      <c r="D580" s="150" t="s">
        <v>150</v>
      </c>
      <c r="F580" s="162" t="s">
        <v>951</v>
      </c>
      <c r="H580" s="163">
        <v>88.988</v>
      </c>
      <c r="I580" s="164"/>
      <c r="L580" s="160"/>
      <c r="M580" s="165"/>
      <c r="T580" s="166"/>
      <c r="AT580" s="161" t="s">
        <v>150</v>
      </c>
      <c r="AU580" s="161" t="s">
        <v>89</v>
      </c>
      <c r="AV580" s="13" t="s">
        <v>89</v>
      </c>
      <c r="AW580" s="13" t="s">
        <v>3</v>
      </c>
      <c r="AX580" s="13" t="s">
        <v>81</v>
      </c>
      <c r="AY580" s="161" t="s">
        <v>127</v>
      </c>
    </row>
    <row r="581" spans="2:65" s="1" customFormat="1" ht="24.2" customHeight="1">
      <c r="B581" s="136"/>
      <c r="C581" s="137" t="s">
        <v>952</v>
      </c>
      <c r="D581" s="137" t="s">
        <v>129</v>
      </c>
      <c r="E581" s="138" t="s">
        <v>953</v>
      </c>
      <c r="F581" s="139" t="s">
        <v>954</v>
      </c>
      <c r="G581" s="140" t="s">
        <v>132</v>
      </c>
      <c r="H581" s="141">
        <v>19.7</v>
      </c>
      <c r="I581" s="142"/>
      <c r="J581" s="143">
        <f>ROUND(I581*H581,2)</f>
        <v>0</v>
      </c>
      <c r="K581" s="139" t="s">
        <v>133</v>
      </c>
      <c r="L581" s="32"/>
      <c r="M581" s="144" t="s">
        <v>1</v>
      </c>
      <c r="N581" s="145" t="s">
        <v>38</v>
      </c>
      <c r="P581" s="146">
        <f>O581*H581</f>
        <v>0</v>
      </c>
      <c r="Q581" s="146">
        <v>6.0000000000000001E-3</v>
      </c>
      <c r="R581" s="146">
        <f>Q581*H581</f>
        <v>0.1182</v>
      </c>
      <c r="S581" s="146">
        <v>0</v>
      </c>
      <c r="T581" s="147">
        <f>S581*H581</f>
        <v>0</v>
      </c>
      <c r="AR581" s="148" t="s">
        <v>307</v>
      </c>
      <c r="AT581" s="148" t="s">
        <v>129</v>
      </c>
      <c r="AU581" s="148" t="s">
        <v>89</v>
      </c>
      <c r="AY581" s="17" t="s">
        <v>127</v>
      </c>
      <c r="BE581" s="149">
        <f>IF(N581="základní",J581,0)</f>
        <v>0</v>
      </c>
      <c r="BF581" s="149">
        <f>IF(N581="snížená",J581,0)</f>
        <v>0</v>
      </c>
      <c r="BG581" s="149">
        <f>IF(N581="zákl. přenesená",J581,0)</f>
        <v>0</v>
      </c>
      <c r="BH581" s="149">
        <f>IF(N581="sníž. přenesená",J581,0)</f>
        <v>0</v>
      </c>
      <c r="BI581" s="149">
        <f>IF(N581="nulová",J581,0)</f>
        <v>0</v>
      </c>
      <c r="BJ581" s="17" t="s">
        <v>81</v>
      </c>
      <c r="BK581" s="149">
        <f>ROUND(I581*H581,2)</f>
        <v>0</v>
      </c>
      <c r="BL581" s="17" t="s">
        <v>307</v>
      </c>
      <c r="BM581" s="148" t="s">
        <v>955</v>
      </c>
    </row>
    <row r="582" spans="2:65" s="1" customFormat="1" ht="29.25">
      <c r="B582" s="32"/>
      <c r="D582" s="150" t="s">
        <v>136</v>
      </c>
      <c r="F582" s="151" t="s">
        <v>956</v>
      </c>
      <c r="I582" s="152"/>
      <c r="L582" s="32"/>
      <c r="M582" s="153"/>
      <c r="T582" s="56"/>
      <c r="AT582" s="17" t="s">
        <v>136</v>
      </c>
      <c r="AU582" s="17" t="s">
        <v>89</v>
      </c>
    </row>
    <row r="583" spans="2:65" s="13" customFormat="1" ht="11.25">
      <c r="B583" s="160"/>
      <c r="D583" s="150" t="s">
        <v>150</v>
      </c>
      <c r="E583" s="161" t="s">
        <v>272</v>
      </c>
      <c r="F583" s="162" t="s">
        <v>957</v>
      </c>
      <c r="H583" s="163">
        <v>15</v>
      </c>
      <c r="I583" s="164"/>
      <c r="L583" s="160"/>
      <c r="M583" s="165"/>
      <c r="T583" s="166"/>
      <c r="AT583" s="161" t="s">
        <v>150</v>
      </c>
      <c r="AU583" s="161" t="s">
        <v>89</v>
      </c>
      <c r="AV583" s="13" t="s">
        <v>89</v>
      </c>
      <c r="AW583" s="13" t="s">
        <v>30</v>
      </c>
      <c r="AX583" s="13" t="s">
        <v>73</v>
      </c>
      <c r="AY583" s="161" t="s">
        <v>127</v>
      </c>
    </row>
    <row r="584" spans="2:65" s="13" customFormat="1" ht="11.25">
      <c r="B584" s="160"/>
      <c r="D584" s="150" t="s">
        <v>150</v>
      </c>
      <c r="E584" s="161" t="s">
        <v>273</v>
      </c>
      <c r="F584" s="162" t="s">
        <v>958</v>
      </c>
      <c r="H584" s="163">
        <v>0.6</v>
      </c>
      <c r="I584" s="164"/>
      <c r="L584" s="160"/>
      <c r="M584" s="165"/>
      <c r="T584" s="166"/>
      <c r="AT584" s="161" t="s">
        <v>150</v>
      </c>
      <c r="AU584" s="161" t="s">
        <v>89</v>
      </c>
      <c r="AV584" s="13" t="s">
        <v>89</v>
      </c>
      <c r="AW584" s="13" t="s">
        <v>30</v>
      </c>
      <c r="AX584" s="13" t="s">
        <v>73</v>
      </c>
      <c r="AY584" s="161" t="s">
        <v>127</v>
      </c>
    </row>
    <row r="585" spans="2:65" s="13" customFormat="1" ht="11.25">
      <c r="B585" s="160"/>
      <c r="D585" s="150" t="s">
        <v>150</v>
      </c>
      <c r="E585" s="161" t="s">
        <v>285</v>
      </c>
      <c r="F585" s="162" t="s">
        <v>959</v>
      </c>
      <c r="H585" s="163">
        <v>4.0999999999999996</v>
      </c>
      <c r="I585" s="164"/>
      <c r="L585" s="160"/>
      <c r="M585" s="165"/>
      <c r="T585" s="166"/>
      <c r="AT585" s="161" t="s">
        <v>150</v>
      </c>
      <c r="AU585" s="161" t="s">
        <v>89</v>
      </c>
      <c r="AV585" s="13" t="s">
        <v>89</v>
      </c>
      <c r="AW585" s="13" t="s">
        <v>30</v>
      </c>
      <c r="AX585" s="13" t="s">
        <v>73</v>
      </c>
      <c r="AY585" s="161" t="s">
        <v>127</v>
      </c>
    </row>
    <row r="586" spans="2:65" s="14" customFormat="1" ht="11.25">
      <c r="B586" s="167"/>
      <c r="D586" s="150" t="s">
        <v>150</v>
      </c>
      <c r="E586" s="168" t="s">
        <v>1</v>
      </c>
      <c r="F586" s="169" t="s">
        <v>165</v>
      </c>
      <c r="H586" s="170">
        <v>19.7</v>
      </c>
      <c r="I586" s="171"/>
      <c r="L586" s="167"/>
      <c r="M586" s="172"/>
      <c r="T586" s="173"/>
      <c r="AT586" s="168" t="s">
        <v>150</v>
      </c>
      <c r="AU586" s="168" t="s">
        <v>89</v>
      </c>
      <c r="AV586" s="14" t="s">
        <v>134</v>
      </c>
      <c r="AW586" s="14" t="s">
        <v>30</v>
      </c>
      <c r="AX586" s="14" t="s">
        <v>81</v>
      </c>
      <c r="AY586" s="168" t="s">
        <v>127</v>
      </c>
    </row>
    <row r="587" spans="2:65" s="1" customFormat="1" ht="24.2" customHeight="1">
      <c r="B587" s="136"/>
      <c r="C587" s="180" t="s">
        <v>960</v>
      </c>
      <c r="D587" s="180" t="s">
        <v>840</v>
      </c>
      <c r="E587" s="181" t="s">
        <v>961</v>
      </c>
      <c r="F587" s="182" t="s">
        <v>962</v>
      </c>
      <c r="G587" s="183" t="s">
        <v>132</v>
      </c>
      <c r="H587" s="184">
        <v>15.75</v>
      </c>
      <c r="I587" s="185"/>
      <c r="J587" s="186">
        <f>ROUND(I587*H587,2)</f>
        <v>0</v>
      </c>
      <c r="K587" s="182" t="s">
        <v>133</v>
      </c>
      <c r="L587" s="187"/>
      <c r="M587" s="188" t="s">
        <v>1</v>
      </c>
      <c r="N587" s="189" t="s">
        <v>38</v>
      </c>
      <c r="P587" s="146">
        <f>O587*H587</f>
        <v>0</v>
      </c>
      <c r="Q587" s="146">
        <v>2.3999999999999998E-3</v>
      </c>
      <c r="R587" s="146">
        <f>Q587*H587</f>
        <v>3.7799999999999993E-2</v>
      </c>
      <c r="S587" s="146">
        <v>0</v>
      </c>
      <c r="T587" s="147">
        <f>S587*H587</f>
        <v>0</v>
      </c>
      <c r="AR587" s="148" t="s">
        <v>496</v>
      </c>
      <c r="AT587" s="148" t="s">
        <v>840</v>
      </c>
      <c r="AU587" s="148" t="s">
        <v>89</v>
      </c>
      <c r="AY587" s="17" t="s">
        <v>127</v>
      </c>
      <c r="BE587" s="149">
        <f>IF(N587="základní",J587,0)</f>
        <v>0</v>
      </c>
      <c r="BF587" s="149">
        <f>IF(N587="snížená",J587,0)</f>
        <v>0</v>
      </c>
      <c r="BG587" s="149">
        <f>IF(N587="zákl. přenesená",J587,0)</f>
        <v>0</v>
      </c>
      <c r="BH587" s="149">
        <f>IF(N587="sníž. přenesená",J587,0)</f>
        <v>0</v>
      </c>
      <c r="BI587" s="149">
        <f>IF(N587="nulová",J587,0)</f>
        <v>0</v>
      </c>
      <c r="BJ587" s="17" t="s">
        <v>81</v>
      </c>
      <c r="BK587" s="149">
        <f>ROUND(I587*H587,2)</f>
        <v>0</v>
      </c>
      <c r="BL587" s="17" t="s">
        <v>307</v>
      </c>
      <c r="BM587" s="148" t="s">
        <v>963</v>
      </c>
    </row>
    <row r="588" spans="2:65" s="1" customFormat="1" ht="19.5">
      <c r="B588" s="32"/>
      <c r="D588" s="150" t="s">
        <v>136</v>
      </c>
      <c r="F588" s="151" t="s">
        <v>962</v>
      </c>
      <c r="I588" s="152"/>
      <c r="L588" s="32"/>
      <c r="M588" s="153"/>
      <c r="T588" s="56"/>
      <c r="AT588" s="17" t="s">
        <v>136</v>
      </c>
      <c r="AU588" s="17" t="s">
        <v>89</v>
      </c>
    </row>
    <row r="589" spans="2:65" s="13" customFormat="1" ht="11.25">
      <c r="B589" s="160"/>
      <c r="D589" s="150" t="s">
        <v>150</v>
      </c>
      <c r="E589" s="161" t="s">
        <v>1</v>
      </c>
      <c r="F589" s="162" t="s">
        <v>272</v>
      </c>
      <c r="H589" s="163">
        <v>15</v>
      </c>
      <c r="I589" s="164"/>
      <c r="L589" s="160"/>
      <c r="M589" s="165"/>
      <c r="T589" s="166"/>
      <c r="AT589" s="161" t="s">
        <v>150</v>
      </c>
      <c r="AU589" s="161" t="s">
        <v>89</v>
      </c>
      <c r="AV589" s="13" t="s">
        <v>89</v>
      </c>
      <c r="AW589" s="13" t="s">
        <v>30</v>
      </c>
      <c r="AX589" s="13" t="s">
        <v>81</v>
      </c>
      <c r="AY589" s="161" t="s">
        <v>127</v>
      </c>
    </row>
    <row r="590" spans="2:65" s="13" customFormat="1" ht="11.25">
      <c r="B590" s="160"/>
      <c r="D590" s="150" t="s">
        <v>150</v>
      </c>
      <c r="F590" s="162" t="s">
        <v>964</v>
      </c>
      <c r="H590" s="163">
        <v>15.75</v>
      </c>
      <c r="I590" s="164"/>
      <c r="L590" s="160"/>
      <c r="M590" s="165"/>
      <c r="T590" s="166"/>
      <c r="AT590" s="161" t="s">
        <v>150</v>
      </c>
      <c r="AU590" s="161" t="s">
        <v>89</v>
      </c>
      <c r="AV590" s="13" t="s">
        <v>89</v>
      </c>
      <c r="AW590" s="13" t="s">
        <v>3</v>
      </c>
      <c r="AX590" s="13" t="s">
        <v>81</v>
      </c>
      <c r="AY590" s="161" t="s">
        <v>127</v>
      </c>
    </row>
    <row r="591" spans="2:65" s="1" customFormat="1" ht="24.2" customHeight="1">
      <c r="B591" s="136"/>
      <c r="C591" s="180" t="s">
        <v>965</v>
      </c>
      <c r="D591" s="180" t="s">
        <v>840</v>
      </c>
      <c r="E591" s="181" t="s">
        <v>966</v>
      </c>
      <c r="F591" s="182" t="s">
        <v>967</v>
      </c>
      <c r="G591" s="183" t="s">
        <v>132</v>
      </c>
      <c r="H591" s="184">
        <v>4.3049999999999997</v>
      </c>
      <c r="I591" s="185"/>
      <c r="J591" s="186">
        <f>ROUND(I591*H591,2)</f>
        <v>0</v>
      </c>
      <c r="K591" s="182" t="s">
        <v>133</v>
      </c>
      <c r="L591" s="187"/>
      <c r="M591" s="188" t="s">
        <v>1</v>
      </c>
      <c r="N591" s="189" t="s">
        <v>38</v>
      </c>
      <c r="P591" s="146">
        <f>O591*H591</f>
        <v>0</v>
      </c>
      <c r="Q591" s="146">
        <v>6.6E-3</v>
      </c>
      <c r="R591" s="146">
        <f>Q591*H591</f>
        <v>2.8412999999999997E-2</v>
      </c>
      <c r="S591" s="146">
        <v>0</v>
      </c>
      <c r="T591" s="147">
        <f>S591*H591</f>
        <v>0</v>
      </c>
      <c r="AR591" s="148" t="s">
        <v>496</v>
      </c>
      <c r="AT591" s="148" t="s">
        <v>840</v>
      </c>
      <c r="AU591" s="148" t="s">
        <v>89</v>
      </c>
      <c r="AY591" s="17" t="s">
        <v>127</v>
      </c>
      <c r="BE591" s="149">
        <f>IF(N591="základní",J591,0)</f>
        <v>0</v>
      </c>
      <c r="BF591" s="149">
        <f>IF(N591="snížená",J591,0)</f>
        <v>0</v>
      </c>
      <c r="BG591" s="149">
        <f>IF(N591="zákl. přenesená",J591,0)</f>
        <v>0</v>
      </c>
      <c r="BH591" s="149">
        <f>IF(N591="sníž. přenesená",J591,0)</f>
        <v>0</v>
      </c>
      <c r="BI591" s="149">
        <f>IF(N591="nulová",J591,0)</f>
        <v>0</v>
      </c>
      <c r="BJ591" s="17" t="s">
        <v>81</v>
      </c>
      <c r="BK591" s="149">
        <f>ROUND(I591*H591,2)</f>
        <v>0</v>
      </c>
      <c r="BL591" s="17" t="s">
        <v>307</v>
      </c>
      <c r="BM591" s="148" t="s">
        <v>968</v>
      </c>
    </row>
    <row r="592" spans="2:65" s="1" customFormat="1" ht="19.5">
      <c r="B592" s="32"/>
      <c r="D592" s="150" t="s">
        <v>136</v>
      </c>
      <c r="F592" s="151" t="s">
        <v>967</v>
      </c>
      <c r="I592" s="152"/>
      <c r="L592" s="32"/>
      <c r="M592" s="153"/>
      <c r="T592" s="56"/>
      <c r="AT592" s="17" t="s">
        <v>136</v>
      </c>
      <c r="AU592" s="17" t="s">
        <v>89</v>
      </c>
    </row>
    <row r="593" spans="2:65" s="13" customFormat="1" ht="11.25">
      <c r="B593" s="160"/>
      <c r="D593" s="150" t="s">
        <v>150</v>
      </c>
      <c r="E593" s="161" t="s">
        <v>1</v>
      </c>
      <c r="F593" s="162" t="s">
        <v>285</v>
      </c>
      <c r="H593" s="163">
        <v>4.0999999999999996</v>
      </c>
      <c r="I593" s="164"/>
      <c r="L593" s="160"/>
      <c r="M593" s="165"/>
      <c r="T593" s="166"/>
      <c r="AT593" s="161" t="s">
        <v>150</v>
      </c>
      <c r="AU593" s="161" t="s">
        <v>89</v>
      </c>
      <c r="AV593" s="13" t="s">
        <v>89</v>
      </c>
      <c r="AW593" s="13" t="s">
        <v>30</v>
      </c>
      <c r="AX593" s="13" t="s">
        <v>81</v>
      </c>
      <c r="AY593" s="161" t="s">
        <v>127</v>
      </c>
    </row>
    <row r="594" spans="2:65" s="13" customFormat="1" ht="11.25">
      <c r="B594" s="160"/>
      <c r="D594" s="150" t="s">
        <v>150</v>
      </c>
      <c r="F594" s="162" t="s">
        <v>969</v>
      </c>
      <c r="H594" s="163">
        <v>4.3049999999999997</v>
      </c>
      <c r="I594" s="164"/>
      <c r="L594" s="160"/>
      <c r="M594" s="165"/>
      <c r="T594" s="166"/>
      <c r="AT594" s="161" t="s">
        <v>150</v>
      </c>
      <c r="AU594" s="161" t="s">
        <v>89</v>
      </c>
      <c r="AV594" s="13" t="s">
        <v>89</v>
      </c>
      <c r="AW594" s="13" t="s">
        <v>3</v>
      </c>
      <c r="AX594" s="13" t="s">
        <v>81</v>
      </c>
      <c r="AY594" s="161" t="s">
        <v>127</v>
      </c>
    </row>
    <row r="595" spans="2:65" s="1" customFormat="1" ht="24.2" customHeight="1">
      <c r="B595" s="136"/>
      <c r="C595" s="180" t="s">
        <v>970</v>
      </c>
      <c r="D595" s="180" t="s">
        <v>840</v>
      </c>
      <c r="E595" s="181" t="s">
        <v>971</v>
      </c>
      <c r="F595" s="182" t="s">
        <v>972</v>
      </c>
      <c r="G595" s="183" t="s">
        <v>132</v>
      </c>
      <c r="H595" s="184">
        <v>0.63</v>
      </c>
      <c r="I595" s="185"/>
      <c r="J595" s="186">
        <f>ROUND(I595*H595,2)</f>
        <v>0</v>
      </c>
      <c r="K595" s="182" t="s">
        <v>133</v>
      </c>
      <c r="L595" s="187"/>
      <c r="M595" s="188" t="s">
        <v>1</v>
      </c>
      <c r="N595" s="189" t="s">
        <v>38</v>
      </c>
      <c r="P595" s="146">
        <f>O595*H595</f>
        <v>0</v>
      </c>
      <c r="Q595" s="146">
        <v>4.1000000000000003E-3</v>
      </c>
      <c r="R595" s="146">
        <f>Q595*H595</f>
        <v>2.5830000000000002E-3</v>
      </c>
      <c r="S595" s="146">
        <v>0</v>
      </c>
      <c r="T595" s="147">
        <f>S595*H595</f>
        <v>0</v>
      </c>
      <c r="AR595" s="148" t="s">
        <v>496</v>
      </c>
      <c r="AT595" s="148" t="s">
        <v>840</v>
      </c>
      <c r="AU595" s="148" t="s">
        <v>89</v>
      </c>
      <c r="AY595" s="17" t="s">
        <v>127</v>
      </c>
      <c r="BE595" s="149">
        <f>IF(N595="základní",J595,0)</f>
        <v>0</v>
      </c>
      <c r="BF595" s="149">
        <f>IF(N595="snížená",J595,0)</f>
        <v>0</v>
      </c>
      <c r="BG595" s="149">
        <f>IF(N595="zákl. přenesená",J595,0)</f>
        <v>0</v>
      </c>
      <c r="BH595" s="149">
        <f>IF(N595="sníž. přenesená",J595,0)</f>
        <v>0</v>
      </c>
      <c r="BI595" s="149">
        <f>IF(N595="nulová",J595,0)</f>
        <v>0</v>
      </c>
      <c r="BJ595" s="17" t="s">
        <v>81</v>
      </c>
      <c r="BK595" s="149">
        <f>ROUND(I595*H595,2)</f>
        <v>0</v>
      </c>
      <c r="BL595" s="17" t="s">
        <v>307</v>
      </c>
      <c r="BM595" s="148" t="s">
        <v>973</v>
      </c>
    </row>
    <row r="596" spans="2:65" s="1" customFormat="1" ht="19.5">
      <c r="B596" s="32"/>
      <c r="D596" s="150" t="s">
        <v>136</v>
      </c>
      <c r="F596" s="151" t="s">
        <v>972</v>
      </c>
      <c r="I596" s="152"/>
      <c r="L596" s="32"/>
      <c r="M596" s="153"/>
      <c r="T596" s="56"/>
      <c r="AT596" s="17" t="s">
        <v>136</v>
      </c>
      <c r="AU596" s="17" t="s">
        <v>89</v>
      </c>
    </row>
    <row r="597" spans="2:65" s="13" customFormat="1" ht="11.25">
      <c r="B597" s="160"/>
      <c r="D597" s="150" t="s">
        <v>150</v>
      </c>
      <c r="E597" s="161" t="s">
        <v>1</v>
      </c>
      <c r="F597" s="162" t="s">
        <v>273</v>
      </c>
      <c r="H597" s="163">
        <v>0.6</v>
      </c>
      <c r="I597" s="164"/>
      <c r="L597" s="160"/>
      <c r="M597" s="165"/>
      <c r="T597" s="166"/>
      <c r="AT597" s="161" t="s">
        <v>150</v>
      </c>
      <c r="AU597" s="161" t="s">
        <v>89</v>
      </c>
      <c r="AV597" s="13" t="s">
        <v>89</v>
      </c>
      <c r="AW597" s="13" t="s">
        <v>30</v>
      </c>
      <c r="AX597" s="13" t="s">
        <v>81</v>
      </c>
      <c r="AY597" s="161" t="s">
        <v>127</v>
      </c>
    </row>
    <row r="598" spans="2:65" s="13" customFormat="1" ht="11.25">
      <c r="B598" s="160"/>
      <c r="D598" s="150" t="s">
        <v>150</v>
      </c>
      <c r="F598" s="162" t="s">
        <v>974</v>
      </c>
      <c r="H598" s="163">
        <v>0.63</v>
      </c>
      <c r="I598" s="164"/>
      <c r="L598" s="160"/>
      <c r="M598" s="165"/>
      <c r="T598" s="166"/>
      <c r="AT598" s="161" t="s">
        <v>150</v>
      </c>
      <c r="AU598" s="161" t="s">
        <v>89</v>
      </c>
      <c r="AV598" s="13" t="s">
        <v>89</v>
      </c>
      <c r="AW598" s="13" t="s">
        <v>3</v>
      </c>
      <c r="AX598" s="13" t="s">
        <v>81</v>
      </c>
      <c r="AY598" s="161" t="s">
        <v>127</v>
      </c>
    </row>
    <row r="599" spans="2:65" s="1" customFormat="1" ht="37.9" customHeight="1">
      <c r="B599" s="136"/>
      <c r="C599" s="137" t="s">
        <v>975</v>
      </c>
      <c r="D599" s="137" t="s">
        <v>129</v>
      </c>
      <c r="E599" s="138" t="s">
        <v>976</v>
      </c>
      <c r="F599" s="139" t="s">
        <v>977</v>
      </c>
      <c r="G599" s="140" t="s">
        <v>132</v>
      </c>
      <c r="H599" s="141">
        <v>95.5</v>
      </c>
      <c r="I599" s="142"/>
      <c r="J599" s="143">
        <f>ROUND(I599*H599,2)</f>
        <v>0</v>
      </c>
      <c r="K599" s="139" t="s">
        <v>133</v>
      </c>
      <c r="L599" s="32"/>
      <c r="M599" s="144" t="s">
        <v>1</v>
      </c>
      <c r="N599" s="145" t="s">
        <v>38</v>
      </c>
      <c r="P599" s="146">
        <f>O599*H599</f>
        <v>0</v>
      </c>
      <c r="Q599" s="146">
        <v>6.1199999999999996E-3</v>
      </c>
      <c r="R599" s="146">
        <f>Q599*H599</f>
        <v>0.58445999999999998</v>
      </c>
      <c r="S599" s="146">
        <v>0</v>
      </c>
      <c r="T599" s="147">
        <f>S599*H599</f>
        <v>0</v>
      </c>
      <c r="AR599" s="148" t="s">
        <v>307</v>
      </c>
      <c r="AT599" s="148" t="s">
        <v>129</v>
      </c>
      <c r="AU599" s="148" t="s">
        <v>89</v>
      </c>
      <c r="AY599" s="17" t="s">
        <v>127</v>
      </c>
      <c r="BE599" s="149">
        <f>IF(N599="základní",J599,0)</f>
        <v>0</v>
      </c>
      <c r="BF599" s="149">
        <f>IF(N599="snížená",J599,0)</f>
        <v>0</v>
      </c>
      <c r="BG599" s="149">
        <f>IF(N599="zákl. přenesená",J599,0)</f>
        <v>0</v>
      </c>
      <c r="BH599" s="149">
        <f>IF(N599="sníž. přenesená",J599,0)</f>
        <v>0</v>
      </c>
      <c r="BI599" s="149">
        <f>IF(N599="nulová",J599,0)</f>
        <v>0</v>
      </c>
      <c r="BJ599" s="17" t="s">
        <v>81</v>
      </c>
      <c r="BK599" s="149">
        <f>ROUND(I599*H599,2)</f>
        <v>0</v>
      </c>
      <c r="BL599" s="17" t="s">
        <v>307</v>
      </c>
      <c r="BM599" s="148" t="s">
        <v>978</v>
      </c>
    </row>
    <row r="600" spans="2:65" s="1" customFormat="1" ht="29.25">
      <c r="B600" s="32"/>
      <c r="D600" s="150" t="s">
        <v>136</v>
      </c>
      <c r="F600" s="151" t="s">
        <v>979</v>
      </c>
      <c r="I600" s="152"/>
      <c r="L600" s="32"/>
      <c r="M600" s="153"/>
      <c r="T600" s="56"/>
      <c r="AT600" s="17" t="s">
        <v>136</v>
      </c>
      <c r="AU600" s="17" t="s">
        <v>89</v>
      </c>
    </row>
    <row r="601" spans="2:65" s="13" customFormat="1" ht="11.25">
      <c r="B601" s="160"/>
      <c r="D601" s="150" t="s">
        <v>150</v>
      </c>
      <c r="E601" s="161" t="s">
        <v>256</v>
      </c>
      <c r="F601" s="162" t="s">
        <v>980</v>
      </c>
      <c r="H601" s="163">
        <v>44</v>
      </c>
      <c r="I601" s="164"/>
      <c r="L601" s="160"/>
      <c r="M601" s="165"/>
      <c r="T601" s="166"/>
      <c r="AT601" s="161" t="s">
        <v>150</v>
      </c>
      <c r="AU601" s="161" t="s">
        <v>89</v>
      </c>
      <c r="AV601" s="13" t="s">
        <v>89</v>
      </c>
      <c r="AW601" s="13" t="s">
        <v>30</v>
      </c>
      <c r="AX601" s="13" t="s">
        <v>73</v>
      </c>
      <c r="AY601" s="161" t="s">
        <v>127</v>
      </c>
    </row>
    <row r="602" spans="2:65" s="13" customFormat="1" ht="11.25">
      <c r="B602" s="160"/>
      <c r="D602" s="150" t="s">
        <v>150</v>
      </c>
      <c r="E602" s="161" t="s">
        <v>258</v>
      </c>
      <c r="F602" s="162" t="s">
        <v>981</v>
      </c>
      <c r="H602" s="163">
        <v>7.5</v>
      </c>
      <c r="I602" s="164"/>
      <c r="L602" s="160"/>
      <c r="M602" s="165"/>
      <c r="T602" s="166"/>
      <c r="AT602" s="161" t="s">
        <v>150</v>
      </c>
      <c r="AU602" s="161" t="s">
        <v>89</v>
      </c>
      <c r="AV602" s="13" t="s">
        <v>89</v>
      </c>
      <c r="AW602" s="13" t="s">
        <v>30</v>
      </c>
      <c r="AX602" s="13" t="s">
        <v>73</v>
      </c>
      <c r="AY602" s="161" t="s">
        <v>127</v>
      </c>
    </row>
    <row r="603" spans="2:65" s="13" customFormat="1" ht="11.25">
      <c r="B603" s="160"/>
      <c r="D603" s="150" t="s">
        <v>150</v>
      </c>
      <c r="E603" s="161" t="s">
        <v>260</v>
      </c>
      <c r="F603" s="162" t="s">
        <v>982</v>
      </c>
      <c r="H603" s="163">
        <v>44</v>
      </c>
      <c r="I603" s="164"/>
      <c r="L603" s="160"/>
      <c r="M603" s="165"/>
      <c r="T603" s="166"/>
      <c r="AT603" s="161" t="s">
        <v>150</v>
      </c>
      <c r="AU603" s="161" t="s">
        <v>89</v>
      </c>
      <c r="AV603" s="13" t="s">
        <v>89</v>
      </c>
      <c r="AW603" s="13" t="s">
        <v>30</v>
      </c>
      <c r="AX603" s="13" t="s">
        <v>73</v>
      </c>
      <c r="AY603" s="161" t="s">
        <v>127</v>
      </c>
    </row>
    <row r="604" spans="2:65" s="14" customFormat="1" ht="11.25">
      <c r="B604" s="167"/>
      <c r="D604" s="150" t="s">
        <v>150</v>
      </c>
      <c r="E604" s="168" t="s">
        <v>1</v>
      </c>
      <c r="F604" s="169" t="s">
        <v>165</v>
      </c>
      <c r="H604" s="170">
        <v>95.5</v>
      </c>
      <c r="I604" s="171"/>
      <c r="L604" s="167"/>
      <c r="M604" s="172"/>
      <c r="T604" s="173"/>
      <c r="AT604" s="168" t="s">
        <v>150</v>
      </c>
      <c r="AU604" s="168" t="s">
        <v>89</v>
      </c>
      <c r="AV604" s="14" t="s">
        <v>134</v>
      </c>
      <c r="AW604" s="14" t="s">
        <v>30</v>
      </c>
      <c r="AX604" s="14" t="s">
        <v>81</v>
      </c>
      <c r="AY604" s="168" t="s">
        <v>127</v>
      </c>
    </row>
    <row r="605" spans="2:65" s="1" customFormat="1" ht="24.2" customHeight="1">
      <c r="B605" s="136"/>
      <c r="C605" s="180" t="s">
        <v>983</v>
      </c>
      <c r="D605" s="180" t="s">
        <v>840</v>
      </c>
      <c r="E605" s="181" t="s">
        <v>984</v>
      </c>
      <c r="F605" s="182" t="s">
        <v>985</v>
      </c>
      <c r="G605" s="183" t="s">
        <v>132</v>
      </c>
      <c r="H605" s="184">
        <v>46.2</v>
      </c>
      <c r="I605" s="185"/>
      <c r="J605" s="186">
        <f>ROUND(I605*H605,2)</f>
        <v>0</v>
      </c>
      <c r="K605" s="182" t="s">
        <v>133</v>
      </c>
      <c r="L605" s="187"/>
      <c r="M605" s="188" t="s">
        <v>1</v>
      </c>
      <c r="N605" s="189" t="s">
        <v>38</v>
      </c>
      <c r="P605" s="146">
        <f>O605*H605</f>
        <v>0</v>
      </c>
      <c r="Q605" s="146">
        <v>7.7499999999999999E-3</v>
      </c>
      <c r="R605" s="146">
        <f>Q605*H605</f>
        <v>0.35805000000000003</v>
      </c>
      <c r="S605" s="146">
        <v>0</v>
      </c>
      <c r="T605" s="147">
        <f>S605*H605</f>
        <v>0</v>
      </c>
      <c r="AR605" s="148" t="s">
        <v>496</v>
      </c>
      <c r="AT605" s="148" t="s">
        <v>840</v>
      </c>
      <c r="AU605" s="148" t="s">
        <v>89</v>
      </c>
      <c r="AY605" s="17" t="s">
        <v>127</v>
      </c>
      <c r="BE605" s="149">
        <f>IF(N605="základní",J605,0)</f>
        <v>0</v>
      </c>
      <c r="BF605" s="149">
        <f>IF(N605="snížená",J605,0)</f>
        <v>0</v>
      </c>
      <c r="BG605" s="149">
        <f>IF(N605="zákl. přenesená",J605,0)</f>
        <v>0</v>
      </c>
      <c r="BH605" s="149">
        <f>IF(N605="sníž. přenesená",J605,0)</f>
        <v>0</v>
      </c>
      <c r="BI605" s="149">
        <f>IF(N605="nulová",J605,0)</f>
        <v>0</v>
      </c>
      <c r="BJ605" s="17" t="s">
        <v>81</v>
      </c>
      <c r="BK605" s="149">
        <f>ROUND(I605*H605,2)</f>
        <v>0</v>
      </c>
      <c r="BL605" s="17" t="s">
        <v>307</v>
      </c>
      <c r="BM605" s="148" t="s">
        <v>986</v>
      </c>
    </row>
    <row r="606" spans="2:65" s="1" customFormat="1" ht="19.5">
      <c r="B606" s="32"/>
      <c r="D606" s="150" t="s">
        <v>136</v>
      </c>
      <c r="F606" s="151" t="s">
        <v>985</v>
      </c>
      <c r="I606" s="152"/>
      <c r="L606" s="32"/>
      <c r="M606" s="153"/>
      <c r="T606" s="56"/>
      <c r="AT606" s="17" t="s">
        <v>136</v>
      </c>
      <c r="AU606" s="17" t="s">
        <v>89</v>
      </c>
    </row>
    <row r="607" spans="2:65" s="13" customFormat="1" ht="11.25">
      <c r="B607" s="160"/>
      <c r="D607" s="150" t="s">
        <v>150</v>
      </c>
      <c r="E607" s="161" t="s">
        <v>1</v>
      </c>
      <c r="F607" s="162" t="s">
        <v>256</v>
      </c>
      <c r="H607" s="163">
        <v>44</v>
      </c>
      <c r="I607" s="164"/>
      <c r="L607" s="160"/>
      <c r="M607" s="165"/>
      <c r="T607" s="166"/>
      <c r="AT607" s="161" t="s">
        <v>150</v>
      </c>
      <c r="AU607" s="161" t="s">
        <v>89</v>
      </c>
      <c r="AV607" s="13" t="s">
        <v>89</v>
      </c>
      <c r="AW607" s="13" t="s">
        <v>30</v>
      </c>
      <c r="AX607" s="13" t="s">
        <v>81</v>
      </c>
      <c r="AY607" s="161" t="s">
        <v>127</v>
      </c>
    </row>
    <row r="608" spans="2:65" s="13" customFormat="1" ht="11.25">
      <c r="B608" s="160"/>
      <c r="D608" s="150" t="s">
        <v>150</v>
      </c>
      <c r="F608" s="162" t="s">
        <v>987</v>
      </c>
      <c r="H608" s="163">
        <v>46.2</v>
      </c>
      <c r="I608" s="164"/>
      <c r="L608" s="160"/>
      <c r="M608" s="165"/>
      <c r="T608" s="166"/>
      <c r="AT608" s="161" t="s">
        <v>150</v>
      </c>
      <c r="AU608" s="161" t="s">
        <v>89</v>
      </c>
      <c r="AV608" s="13" t="s">
        <v>89</v>
      </c>
      <c r="AW608" s="13" t="s">
        <v>3</v>
      </c>
      <c r="AX608" s="13" t="s">
        <v>81</v>
      </c>
      <c r="AY608" s="161" t="s">
        <v>127</v>
      </c>
    </row>
    <row r="609" spans="2:65" s="1" customFormat="1" ht="24.2" customHeight="1">
      <c r="B609" s="136"/>
      <c r="C609" s="180" t="s">
        <v>988</v>
      </c>
      <c r="D609" s="180" t="s">
        <v>840</v>
      </c>
      <c r="E609" s="181" t="s">
        <v>989</v>
      </c>
      <c r="F609" s="182" t="s">
        <v>990</v>
      </c>
      <c r="G609" s="183" t="s">
        <v>132</v>
      </c>
      <c r="H609" s="184">
        <v>7.875</v>
      </c>
      <c r="I609" s="185"/>
      <c r="J609" s="186">
        <f>ROUND(I609*H609,2)</f>
        <v>0</v>
      </c>
      <c r="K609" s="182" t="s">
        <v>133</v>
      </c>
      <c r="L609" s="187"/>
      <c r="M609" s="188" t="s">
        <v>1</v>
      </c>
      <c r="N609" s="189" t="s">
        <v>38</v>
      </c>
      <c r="P609" s="146">
        <f>O609*H609</f>
        <v>0</v>
      </c>
      <c r="Q609" s="146">
        <v>8.9999999999999993E-3</v>
      </c>
      <c r="R609" s="146">
        <f>Q609*H609</f>
        <v>7.0874999999999994E-2</v>
      </c>
      <c r="S609" s="146">
        <v>0</v>
      </c>
      <c r="T609" s="147">
        <f>S609*H609</f>
        <v>0</v>
      </c>
      <c r="AR609" s="148" t="s">
        <v>496</v>
      </c>
      <c r="AT609" s="148" t="s">
        <v>840</v>
      </c>
      <c r="AU609" s="148" t="s">
        <v>89</v>
      </c>
      <c r="AY609" s="17" t="s">
        <v>127</v>
      </c>
      <c r="BE609" s="149">
        <f>IF(N609="základní",J609,0)</f>
        <v>0</v>
      </c>
      <c r="BF609" s="149">
        <f>IF(N609="snížená",J609,0)</f>
        <v>0</v>
      </c>
      <c r="BG609" s="149">
        <f>IF(N609="zákl. přenesená",J609,0)</f>
        <v>0</v>
      </c>
      <c r="BH609" s="149">
        <f>IF(N609="sníž. přenesená",J609,0)</f>
        <v>0</v>
      </c>
      <c r="BI609" s="149">
        <f>IF(N609="nulová",J609,0)</f>
        <v>0</v>
      </c>
      <c r="BJ609" s="17" t="s">
        <v>81</v>
      </c>
      <c r="BK609" s="149">
        <f>ROUND(I609*H609,2)</f>
        <v>0</v>
      </c>
      <c r="BL609" s="17" t="s">
        <v>307</v>
      </c>
      <c r="BM609" s="148" t="s">
        <v>991</v>
      </c>
    </row>
    <row r="610" spans="2:65" s="1" customFormat="1" ht="19.5">
      <c r="B610" s="32"/>
      <c r="D610" s="150" t="s">
        <v>136</v>
      </c>
      <c r="F610" s="151" t="s">
        <v>990</v>
      </c>
      <c r="I610" s="152"/>
      <c r="L610" s="32"/>
      <c r="M610" s="153"/>
      <c r="T610" s="56"/>
      <c r="AT610" s="17" t="s">
        <v>136</v>
      </c>
      <c r="AU610" s="17" t="s">
        <v>89</v>
      </c>
    </row>
    <row r="611" spans="2:65" s="13" customFormat="1" ht="11.25">
      <c r="B611" s="160"/>
      <c r="D611" s="150" t="s">
        <v>150</v>
      </c>
      <c r="E611" s="161" t="s">
        <v>1</v>
      </c>
      <c r="F611" s="162" t="s">
        <v>258</v>
      </c>
      <c r="H611" s="163">
        <v>7.5</v>
      </c>
      <c r="I611" s="164"/>
      <c r="L611" s="160"/>
      <c r="M611" s="165"/>
      <c r="T611" s="166"/>
      <c r="AT611" s="161" t="s">
        <v>150</v>
      </c>
      <c r="AU611" s="161" t="s">
        <v>89</v>
      </c>
      <c r="AV611" s="13" t="s">
        <v>89</v>
      </c>
      <c r="AW611" s="13" t="s">
        <v>30</v>
      </c>
      <c r="AX611" s="13" t="s">
        <v>81</v>
      </c>
      <c r="AY611" s="161" t="s">
        <v>127</v>
      </c>
    </row>
    <row r="612" spans="2:65" s="13" customFormat="1" ht="11.25">
      <c r="B612" s="160"/>
      <c r="D612" s="150" t="s">
        <v>150</v>
      </c>
      <c r="F612" s="162" t="s">
        <v>992</v>
      </c>
      <c r="H612" s="163">
        <v>7.875</v>
      </c>
      <c r="I612" s="164"/>
      <c r="L612" s="160"/>
      <c r="M612" s="165"/>
      <c r="T612" s="166"/>
      <c r="AT612" s="161" t="s">
        <v>150</v>
      </c>
      <c r="AU612" s="161" t="s">
        <v>89</v>
      </c>
      <c r="AV612" s="13" t="s">
        <v>89</v>
      </c>
      <c r="AW612" s="13" t="s">
        <v>3</v>
      </c>
      <c r="AX612" s="13" t="s">
        <v>81</v>
      </c>
      <c r="AY612" s="161" t="s">
        <v>127</v>
      </c>
    </row>
    <row r="613" spans="2:65" s="1" customFormat="1" ht="24.2" customHeight="1">
      <c r="B613" s="136"/>
      <c r="C613" s="180" t="s">
        <v>993</v>
      </c>
      <c r="D613" s="180" t="s">
        <v>840</v>
      </c>
      <c r="E613" s="181" t="s">
        <v>994</v>
      </c>
      <c r="F613" s="182" t="s">
        <v>995</v>
      </c>
      <c r="G613" s="183" t="s">
        <v>132</v>
      </c>
      <c r="H613" s="184">
        <v>46.2</v>
      </c>
      <c r="I613" s="185"/>
      <c r="J613" s="186">
        <f>ROUND(I613*H613,2)</f>
        <v>0</v>
      </c>
      <c r="K613" s="182" t="s">
        <v>133</v>
      </c>
      <c r="L613" s="187"/>
      <c r="M613" s="188" t="s">
        <v>1</v>
      </c>
      <c r="N613" s="189" t="s">
        <v>38</v>
      </c>
      <c r="P613" s="146">
        <f>O613*H613</f>
        <v>0</v>
      </c>
      <c r="Q613" s="146">
        <v>4.7999999999999996E-3</v>
      </c>
      <c r="R613" s="146">
        <f>Q613*H613</f>
        <v>0.22175999999999998</v>
      </c>
      <c r="S613" s="146">
        <v>0</v>
      </c>
      <c r="T613" s="147">
        <f>S613*H613</f>
        <v>0</v>
      </c>
      <c r="AR613" s="148" t="s">
        <v>496</v>
      </c>
      <c r="AT613" s="148" t="s">
        <v>840</v>
      </c>
      <c r="AU613" s="148" t="s">
        <v>89</v>
      </c>
      <c r="AY613" s="17" t="s">
        <v>127</v>
      </c>
      <c r="BE613" s="149">
        <f>IF(N613="základní",J613,0)</f>
        <v>0</v>
      </c>
      <c r="BF613" s="149">
        <f>IF(N613="snížená",J613,0)</f>
        <v>0</v>
      </c>
      <c r="BG613" s="149">
        <f>IF(N613="zákl. přenesená",J613,0)</f>
        <v>0</v>
      </c>
      <c r="BH613" s="149">
        <f>IF(N613="sníž. přenesená",J613,0)</f>
        <v>0</v>
      </c>
      <c r="BI613" s="149">
        <f>IF(N613="nulová",J613,0)</f>
        <v>0</v>
      </c>
      <c r="BJ613" s="17" t="s">
        <v>81</v>
      </c>
      <c r="BK613" s="149">
        <f>ROUND(I613*H613,2)</f>
        <v>0</v>
      </c>
      <c r="BL613" s="17" t="s">
        <v>307</v>
      </c>
      <c r="BM613" s="148" t="s">
        <v>996</v>
      </c>
    </row>
    <row r="614" spans="2:65" s="1" customFormat="1" ht="19.5">
      <c r="B614" s="32"/>
      <c r="D614" s="150" t="s">
        <v>136</v>
      </c>
      <c r="F614" s="151" t="s">
        <v>995</v>
      </c>
      <c r="I614" s="152"/>
      <c r="L614" s="32"/>
      <c r="M614" s="153"/>
      <c r="T614" s="56"/>
      <c r="AT614" s="17" t="s">
        <v>136</v>
      </c>
      <c r="AU614" s="17" t="s">
        <v>89</v>
      </c>
    </row>
    <row r="615" spans="2:65" s="13" customFormat="1" ht="11.25">
      <c r="B615" s="160"/>
      <c r="D615" s="150" t="s">
        <v>150</v>
      </c>
      <c r="E615" s="161" t="s">
        <v>1</v>
      </c>
      <c r="F615" s="162" t="s">
        <v>260</v>
      </c>
      <c r="H615" s="163">
        <v>44</v>
      </c>
      <c r="I615" s="164"/>
      <c r="L615" s="160"/>
      <c r="M615" s="165"/>
      <c r="T615" s="166"/>
      <c r="AT615" s="161" t="s">
        <v>150</v>
      </c>
      <c r="AU615" s="161" t="s">
        <v>89</v>
      </c>
      <c r="AV615" s="13" t="s">
        <v>89</v>
      </c>
      <c r="AW615" s="13" t="s">
        <v>30</v>
      </c>
      <c r="AX615" s="13" t="s">
        <v>81</v>
      </c>
      <c r="AY615" s="161" t="s">
        <v>127</v>
      </c>
    </row>
    <row r="616" spans="2:65" s="13" customFormat="1" ht="11.25">
      <c r="B616" s="160"/>
      <c r="D616" s="150" t="s">
        <v>150</v>
      </c>
      <c r="F616" s="162" t="s">
        <v>987</v>
      </c>
      <c r="H616" s="163">
        <v>46.2</v>
      </c>
      <c r="I616" s="164"/>
      <c r="L616" s="160"/>
      <c r="M616" s="165"/>
      <c r="T616" s="166"/>
      <c r="AT616" s="161" t="s">
        <v>150</v>
      </c>
      <c r="AU616" s="161" t="s">
        <v>89</v>
      </c>
      <c r="AV616" s="13" t="s">
        <v>89</v>
      </c>
      <c r="AW616" s="13" t="s">
        <v>3</v>
      </c>
      <c r="AX616" s="13" t="s">
        <v>81</v>
      </c>
      <c r="AY616" s="161" t="s">
        <v>127</v>
      </c>
    </row>
    <row r="617" spans="2:65" s="1" customFormat="1" ht="24.2" customHeight="1">
      <c r="B617" s="136"/>
      <c r="C617" s="137" t="s">
        <v>997</v>
      </c>
      <c r="D617" s="137" t="s">
        <v>129</v>
      </c>
      <c r="E617" s="138" t="s">
        <v>998</v>
      </c>
      <c r="F617" s="139" t="s">
        <v>999</v>
      </c>
      <c r="G617" s="140" t="s">
        <v>912</v>
      </c>
      <c r="H617" s="190"/>
      <c r="I617" s="142"/>
      <c r="J617" s="143">
        <f>ROUND(I617*H617,2)</f>
        <v>0</v>
      </c>
      <c r="K617" s="139" t="s">
        <v>133</v>
      </c>
      <c r="L617" s="32"/>
      <c r="M617" s="144" t="s">
        <v>1</v>
      </c>
      <c r="N617" s="145" t="s">
        <v>38</v>
      </c>
      <c r="P617" s="146">
        <f>O617*H617</f>
        <v>0</v>
      </c>
      <c r="Q617" s="146">
        <v>0</v>
      </c>
      <c r="R617" s="146">
        <f>Q617*H617</f>
        <v>0</v>
      </c>
      <c r="S617" s="146">
        <v>0</v>
      </c>
      <c r="T617" s="147">
        <f>S617*H617</f>
        <v>0</v>
      </c>
      <c r="AR617" s="148" t="s">
        <v>307</v>
      </c>
      <c r="AT617" s="148" t="s">
        <v>129</v>
      </c>
      <c r="AU617" s="148" t="s">
        <v>89</v>
      </c>
      <c r="AY617" s="17" t="s">
        <v>127</v>
      </c>
      <c r="BE617" s="149">
        <f>IF(N617="základní",J617,0)</f>
        <v>0</v>
      </c>
      <c r="BF617" s="149">
        <f>IF(N617="snížená",J617,0)</f>
        <v>0</v>
      </c>
      <c r="BG617" s="149">
        <f>IF(N617="zákl. přenesená",J617,0)</f>
        <v>0</v>
      </c>
      <c r="BH617" s="149">
        <f>IF(N617="sníž. přenesená",J617,0)</f>
        <v>0</v>
      </c>
      <c r="BI617" s="149">
        <f>IF(N617="nulová",J617,0)</f>
        <v>0</v>
      </c>
      <c r="BJ617" s="17" t="s">
        <v>81</v>
      </c>
      <c r="BK617" s="149">
        <f>ROUND(I617*H617,2)</f>
        <v>0</v>
      </c>
      <c r="BL617" s="17" t="s">
        <v>307</v>
      </c>
      <c r="BM617" s="148" t="s">
        <v>1000</v>
      </c>
    </row>
    <row r="618" spans="2:65" s="1" customFormat="1" ht="29.25">
      <c r="B618" s="32"/>
      <c r="D618" s="150" t="s">
        <v>136</v>
      </c>
      <c r="F618" s="151" t="s">
        <v>1001</v>
      </c>
      <c r="I618" s="152"/>
      <c r="L618" s="32"/>
      <c r="M618" s="153"/>
      <c r="T618" s="56"/>
      <c r="AT618" s="17" t="s">
        <v>136</v>
      </c>
      <c r="AU618" s="17" t="s">
        <v>89</v>
      </c>
    </row>
    <row r="619" spans="2:65" s="11" customFormat="1" ht="22.9" customHeight="1">
      <c r="B619" s="124"/>
      <c r="D619" s="125" t="s">
        <v>72</v>
      </c>
      <c r="E619" s="134" t="s">
        <v>1002</v>
      </c>
      <c r="F619" s="134" t="s">
        <v>1003</v>
      </c>
      <c r="I619" s="127"/>
      <c r="J619" s="135">
        <f>BK619</f>
        <v>0</v>
      </c>
      <c r="L619" s="124"/>
      <c r="M619" s="129"/>
      <c r="P619" s="130">
        <f>SUM(P620:P627)</f>
        <v>0</v>
      </c>
      <c r="R619" s="130">
        <f>SUM(R620:R627)</f>
        <v>0.28601979999999999</v>
      </c>
      <c r="T619" s="131">
        <f>SUM(T620:T627)</f>
        <v>0</v>
      </c>
      <c r="AR619" s="125" t="s">
        <v>89</v>
      </c>
      <c r="AT619" s="132" t="s">
        <v>72</v>
      </c>
      <c r="AU619" s="132" t="s">
        <v>81</v>
      </c>
      <c r="AY619" s="125" t="s">
        <v>127</v>
      </c>
      <c r="BK619" s="133">
        <f>SUM(BK620:BK627)</f>
        <v>0</v>
      </c>
    </row>
    <row r="620" spans="2:65" s="1" customFormat="1" ht="37.9" customHeight="1">
      <c r="B620" s="136"/>
      <c r="C620" s="137" t="s">
        <v>1004</v>
      </c>
      <c r="D620" s="137" t="s">
        <v>129</v>
      </c>
      <c r="E620" s="138" t="s">
        <v>1005</v>
      </c>
      <c r="F620" s="139" t="s">
        <v>1006</v>
      </c>
      <c r="G620" s="140" t="s">
        <v>132</v>
      </c>
      <c r="H620" s="141">
        <v>236.38</v>
      </c>
      <c r="I620" s="142"/>
      <c r="J620" s="143">
        <f>ROUND(I620*H620,2)</f>
        <v>0</v>
      </c>
      <c r="K620" s="139" t="s">
        <v>133</v>
      </c>
      <c r="L620" s="32"/>
      <c r="M620" s="144" t="s">
        <v>1</v>
      </c>
      <c r="N620" s="145" t="s">
        <v>38</v>
      </c>
      <c r="P620" s="146">
        <f>O620*H620</f>
        <v>0</v>
      </c>
      <c r="Q620" s="146">
        <v>1.2099999999999999E-3</v>
      </c>
      <c r="R620" s="146">
        <f>Q620*H620</f>
        <v>0.28601979999999999</v>
      </c>
      <c r="S620" s="146">
        <v>0</v>
      </c>
      <c r="T620" s="147">
        <f>S620*H620</f>
        <v>0</v>
      </c>
      <c r="AR620" s="148" t="s">
        <v>307</v>
      </c>
      <c r="AT620" s="148" t="s">
        <v>129</v>
      </c>
      <c r="AU620" s="148" t="s">
        <v>89</v>
      </c>
      <c r="AY620" s="17" t="s">
        <v>127</v>
      </c>
      <c r="BE620" s="149">
        <f>IF(N620="základní",J620,0)</f>
        <v>0</v>
      </c>
      <c r="BF620" s="149">
        <f>IF(N620="snížená",J620,0)</f>
        <v>0</v>
      </c>
      <c r="BG620" s="149">
        <f>IF(N620="zákl. přenesená",J620,0)</f>
        <v>0</v>
      </c>
      <c r="BH620" s="149">
        <f>IF(N620="sníž. přenesená",J620,0)</f>
        <v>0</v>
      </c>
      <c r="BI620" s="149">
        <f>IF(N620="nulová",J620,0)</f>
        <v>0</v>
      </c>
      <c r="BJ620" s="17" t="s">
        <v>81</v>
      </c>
      <c r="BK620" s="149">
        <f>ROUND(I620*H620,2)</f>
        <v>0</v>
      </c>
      <c r="BL620" s="17" t="s">
        <v>307</v>
      </c>
      <c r="BM620" s="148" t="s">
        <v>1007</v>
      </c>
    </row>
    <row r="621" spans="2:65" s="1" customFormat="1" ht="19.5">
      <c r="B621" s="32"/>
      <c r="D621" s="150" t="s">
        <v>136</v>
      </c>
      <c r="F621" s="151" t="s">
        <v>1008</v>
      </c>
      <c r="I621" s="152"/>
      <c r="L621" s="32"/>
      <c r="M621" s="153"/>
      <c r="T621" s="56"/>
      <c r="AT621" s="17" t="s">
        <v>136</v>
      </c>
      <c r="AU621" s="17" t="s">
        <v>89</v>
      </c>
    </row>
    <row r="622" spans="2:65" s="13" customFormat="1" ht="11.25">
      <c r="B622" s="160"/>
      <c r="D622" s="150" t="s">
        <v>150</v>
      </c>
      <c r="E622" s="161" t="s">
        <v>1</v>
      </c>
      <c r="F622" s="162" t="s">
        <v>1009</v>
      </c>
      <c r="H622" s="163">
        <v>54.22</v>
      </c>
      <c r="I622" s="164"/>
      <c r="L622" s="160"/>
      <c r="M622" s="165"/>
      <c r="T622" s="166"/>
      <c r="AT622" s="161" t="s">
        <v>150</v>
      </c>
      <c r="AU622" s="161" t="s">
        <v>89</v>
      </c>
      <c r="AV622" s="13" t="s">
        <v>89</v>
      </c>
      <c r="AW622" s="13" t="s">
        <v>30</v>
      </c>
      <c r="AX622" s="13" t="s">
        <v>73</v>
      </c>
      <c r="AY622" s="161" t="s">
        <v>127</v>
      </c>
    </row>
    <row r="623" spans="2:65" s="13" customFormat="1" ht="11.25">
      <c r="B623" s="160"/>
      <c r="D623" s="150" t="s">
        <v>150</v>
      </c>
      <c r="E623" s="161" t="s">
        <v>1</v>
      </c>
      <c r="F623" s="162" t="s">
        <v>902</v>
      </c>
      <c r="H623" s="163">
        <v>97.41</v>
      </c>
      <c r="I623" s="164"/>
      <c r="L623" s="160"/>
      <c r="M623" s="165"/>
      <c r="T623" s="166"/>
      <c r="AT623" s="161" t="s">
        <v>150</v>
      </c>
      <c r="AU623" s="161" t="s">
        <v>89</v>
      </c>
      <c r="AV623" s="13" t="s">
        <v>89</v>
      </c>
      <c r="AW623" s="13" t="s">
        <v>30</v>
      </c>
      <c r="AX623" s="13" t="s">
        <v>73</v>
      </c>
      <c r="AY623" s="161" t="s">
        <v>127</v>
      </c>
    </row>
    <row r="624" spans="2:65" s="13" customFormat="1" ht="11.25">
      <c r="B624" s="160"/>
      <c r="D624" s="150" t="s">
        <v>150</v>
      </c>
      <c r="E624" s="161" t="s">
        <v>1</v>
      </c>
      <c r="F624" s="162" t="s">
        <v>1010</v>
      </c>
      <c r="H624" s="163">
        <v>84.75</v>
      </c>
      <c r="I624" s="164"/>
      <c r="L624" s="160"/>
      <c r="M624" s="165"/>
      <c r="T624" s="166"/>
      <c r="AT624" s="161" t="s">
        <v>150</v>
      </c>
      <c r="AU624" s="161" t="s">
        <v>89</v>
      </c>
      <c r="AV624" s="13" t="s">
        <v>89</v>
      </c>
      <c r="AW624" s="13" t="s">
        <v>30</v>
      </c>
      <c r="AX624" s="13" t="s">
        <v>73</v>
      </c>
      <c r="AY624" s="161" t="s">
        <v>127</v>
      </c>
    </row>
    <row r="625" spans="2:65" s="14" customFormat="1" ht="11.25">
      <c r="B625" s="167"/>
      <c r="D625" s="150" t="s">
        <v>150</v>
      </c>
      <c r="E625" s="168" t="s">
        <v>1</v>
      </c>
      <c r="F625" s="169" t="s">
        <v>165</v>
      </c>
      <c r="H625" s="170">
        <v>236.38</v>
      </c>
      <c r="I625" s="171"/>
      <c r="L625" s="167"/>
      <c r="M625" s="172"/>
      <c r="T625" s="173"/>
      <c r="AT625" s="168" t="s">
        <v>150</v>
      </c>
      <c r="AU625" s="168" t="s">
        <v>89</v>
      </c>
      <c r="AV625" s="14" t="s">
        <v>134</v>
      </c>
      <c r="AW625" s="14" t="s">
        <v>30</v>
      </c>
      <c r="AX625" s="14" t="s">
        <v>81</v>
      </c>
      <c r="AY625" s="168" t="s">
        <v>127</v>
      </c>
    </row>
    <row r="626" spans="2:65" s="1" customFormat="1" ht="24.2" customHeight="1">
      <c r="B626" s="136"/>
      <c r="C626" s="137" t="s">
        <v>1011</v>
      </c>
      <c r="D626" s="137" t="s">
        <v>129</v>
      </c>
      <c r="E626" s="138" t="s">
        <v>1012</v>
      </c>
      <c r="F626" s="139" t="s">
        <v>1013</v>
      </c>
      <c r="G626" s="140" t="s">
        <v>912</v>
      </c>
      <c r="H626" s="190"/>
      <c r="I626" s="142"/>
      <c r="J626" s="143">
        <f>ROUND(I626*H626,2)</f>
        <v>0</v>
      </c>
      <c r="K626" s="139" t="s">
        <v>133</v>
      </c>
      <c r="L626" s="32"/>
      <c r="M626" s="144" t="s">
        <v>1</v>
      </c>
      <c r="N626" s="145" t="s">
        <v>38</v>
      </c>
      <c r="P626" s="146">
        <f>O626*H626</f>
        <v>0</v>
      </c>
      <c r="Q626" s="146">
        <v>0</v>
      </c>
      <c r="R626" s="146">
        <f>Q626*H626</f>
        <v>0</v>
      </c>
      <c r="S626" s="146">
        <v>0</v>
      </c>
      <c r="T626" s="147">
        <f>S626*H626</f>
        <v>0</v>
      </c>
      <c r="AR626" s="148" t="s">
        <v>307</v>
      </c>
      <c r="AT626" s="148" t="s">
        <v>129</v>
      </c>
      <c r="AU626" s="148" t="s">
        <v>89</v>
      </c>
      <c r="AY626" s="17" t="s">
        <v>127</v>
      </c>
      <c r="BE626" s="149">
        <f>IF(N626="základní",J626,0)</f>
        <v>0</v>
      </c>
      <c r="BF626" s="149">
        <f>IF(N626="snížená",J626,0)</f>
        <v>0</v>
      </c>
      <c r="BG626" s="149">
        <f>IF(N626="zákl. přenesená",J626,0)</f>
        <v>0</v>
      </c>
      <c r="BH626" s="149">
        <f>IF(N626="sníž. přenesená",J626,0)</f>
        <v>0</v>
      </c>
      <c r="BI626" s="149">
        <f>IF(N626="nulová",J626,0)</f>
        <v>0</v>
      </c>
      <c r="BJ626" s="17" t="s">
        <v>81</v>
      </c>
      <c r="BK626" s="149">
        <f>ROUND(I626*H626,2)</f>
        <v>0</v>
      </c>
      <c r="BL626" s="17" t="s">
        <v>307</v>
      </c>
      <c r="BM626" s="148" t="s">
        <v>1014</v>
      </c>
    </row>
    <row r="627" spans="2:65" s="1" customFormat="1" ht="29.25">
      <c r="B627" s="32"/>
      <c r="D627" s="150" t="s">
        <v>136</v>
      </c>
      <c r="F627" s="151" t="s">
        <v>1015</v>
      </c>
      <c r="I627" s="152"/>
      <c r="L627" s="32"/>
      <c r="M627" s="153"/>
      <c r="T627" s="56"/>
      <c r="AT627" s="17" t="s">
        <v>136</v>
      </c>
      <c r="AU627" s="17" t="s">
        <v>89</v>
      </c>
    </row>
    <row r="628" spans="2:65" s="11" customFormat="1" ht="22.9" customHeight="1">
      <c r="B628" s="124"/>
      <c r="D628" s="125" t="s">
        <v>72</v>
      </c>
      <c r="E628" s="134" t="s">
        <v>1016</v>
      </c>
      <c r="F628" s="134" t="s">
        <v>1017</v>
      </c>
      <c r="I628" s="127"/>
      <c r="J628" s="135">
        <f>BK628</f>
        <v>0</v>
      </c>
      <c r="L628" s="124"/>
      <c r="M628" s="129"/>
      <c r="P628" s="130">
        <f>SUM(P629:P676)</f>
        <v>0</v>
      </c>
      <c r="R628" s="130">
        <f>SUM(R629:R676)</f>
        <v>4.88569984</v>
      </c>
      <c r="T628" s="131">
        <f>SUM(T629:T676)</f>
        <v>0</v>
      </c>
      <c r="AR628" s="125" t="s">
        <v>89</v>
      </c>
      <c r="AT628" s="132" t="s">
        <v>72</v>
      </c>
      <c r="AU628" s="132" t="s">
        <v>81</v>
      </c>
      <c r="AY628" s="125" t="s">
        <v>127</v>
      </c>
      <c r="BK628" s="133">
        <f>SUM(BK629:BK676)</f>
        <v>0</v>
      </c>
    </row>
    <row r="629" spans="2:65" s="1" customFormat="1" ht="24.2" customHeight="1">
      <c r="B629" s="136"/>
      <c r="C629" s="137" t="s">
        <v>1018</v>
      </c>
      <c r="D629" s="137" t="s">
        <v>129</v>
      </c>
      <c r="E629" s="138" t="s">
        <v>1019</v>
      </c>
      <c r="F629" s="139" t="s">
        <v>1020</v>
      </c>
      <c r="G629" s="140" t="s">
        <v>132</v>
      </c>
      <c r="H629" s="141">
        <v>6.69</v>
      </c>
      <c r="I629" s="142"/>
      <c r="J629" s="143">
        <f>ROUND(I629*H629,2)</f>
        <v>0</v>
      </c>
      <c r="K629" s="139" t="s">
        <v>133</v>
      </c>
      <c r="L629" s="32"/>
      <c r="M629" s="144" t="s">
        <v>1</v>
      </c>
      <c r="N629" s="145" t="s">
        <v>38</v>
      </c>
      <c r="P629" s="146">
        <f>O629*H629</f>
        <v>0</v>
      </c>
      <c r="Q629" s="146">
        <v>5.0259999999999999E-2</v>
      </c>
      <c r="R629" s="146">
        <f>Q629*H629</f>
        <v>0.33623940000000002</v>
      </c>
      <c r="S629" s="146">
        <v>0</v>
      </c>
      <c r="T629" s="147">
        <f>S629*H629</f>
        <v>0</v>
      </c>
      <c r="AR629" s="148" t="s">
        <v>307</v>
      </c>
      <c r="AT629" s="148" t="s">
        <v>129</v>
      </c>
      <c r="AU629" s="148" t="s">
        <v>89</v>
      </c>
      <c r="AY629" s="17" t="s">
        <v>127</v>
      </c>
      <c r="BE629" s="149">
        <f>IF(N629="základní",J629,0)</f>
        <v>0</v>
      </c>
      <c r="BF629" s="149">
        <f>IF(N629="snížená",J629,0)</f>
        <v>0</v>
      </c>
      <c r="BG629" s="149">
        <f>IF(N629="zákl. přenesená",J629,0)</f>
        <v>0</v>
      </c>
      <c r="BH629" s="149">
        <f>IF(N629="sníž. přenesená",J629,0)</f>
        <v>0</v>
      </c>
      <c r="BI629" s="149">
        <f>IF(N629="nulová",J629,0)</f>
        <v>0</v>
      </c>
      <c r="BJ629" s="17" t="s">
        <v>81</v>
      </c>
      <c r="BK629" s="149">
        <f>ROUND(I629*H629,2)</f>
        <v>0</v>
      </c>
      <c r="BL629" s="17" t="s">
        <v>307</v>
      </c>
      <c r="BM629" s="148" t="s">
        <v>1021</v>
      </c>
    </row>
    <row r="630" spans="2:65" s="1" customFormat="1" ht="39">
      <c r="B630" s="32"/>
      <c r="D630" s="150" t="s">
        <v>136</v>
      </c>
      <c r="F630" s="151" t="s">
        <v>1022</v>
      </c>
      <c r="I630" s="152"/>
      <c r="L630" s="32"/>
      <c r="M630" s="153"/>
      <c r="T630" s="56"/>
      <c r="AT630" s="17" t="s">
        <v>136</v>
      </c>
      <c r="AU630" s="17" t="s">
        <v>89</v>
      </c>
    </row>
    <row r="631" spans="2:65" s="13" customFormat="1" ht="11.25">
      <c r="B631" s="160"/>
      <c r="D631" s="150" t="s">
        <v>150</v>
      </c>
      <c r="E631" s="161" t="s">
        <v>1</v>
      </c>
      <c r="F631" s="162" t="s">
        <v>297</v>
      </c>
      <c r="H631" s="163">
        <v>6.69</v>
      </c>
      <c r="I631" s="164"/>
      <c r="L631" s="160"/>
      <c r="M631" s="165"/>
      <c r="T631" s="166"/>
      <c r="AT631" s="161" t="s">
        <v>150</v>
      </c>
      <c r="AU631" s="161" t="s">
        <v>89</v>
      </c>
      <c r="AV631" s="13" t="s">
        <v>89</v>
      </c>
      <c r="AW631" s="13" t="s">
        <v>30</v>
      </c>
      <c r="AX631" s="13" t="s">
        <v>73</v>
      </c>
      <c r="AY631" s="161" t="s">
        <v>127</v>
      </c>
    </row>
    <row r="632" spans="2:65" s="14" customFormat="1" ht="11.25">
      <c r="B632" s="167"/>
      <c r="D632" s="150" t="s">
        <v>150</v>
      </c>
      <c r="E632" s="168" t="s">
        <v>296</v>
      </c>
      <c r="F632" s="169" t="s">
        <v>165</v>
      </c>
      <c r="H632" s="170">
        <v>6.69</v>
      </c>
      <c r="I632" s="171"/>
      <c r="L632" s="167"/>
      <c r="M632" s="172"/>
      <c r="T632" s="173"/>
      <c r="AT632" s="168" t="s">
        <v>150</v>
      </c>
      <c r="AU632" s="168" t="s">
        <v>89</v>
      </c>
      <c r="AV632" s="14" t="s">
        <v>134</v>
      </c>
      <c r="AW632" s="14" t="s">
        <v>30</v>
      </c>
      <c r="AX632" s="14" t="s">
        <v>81</v>
      </c>
      <c r="AY632" s="168" t="s">
        <v>127</v>
      </c>
    </row>
    <row r="633" spans="2:65" s="1" customFormat="1" ht="24.2" customHeight="1">
      <c r="B633" s="136"/>
      <c r="C633" s="137" t="s">
        <v>1023</v>
      </c>
      <c r="D633" s="137" t="s">
        <v>129</v>
      </c>
      <c r="E633" s="138" t="s">
        <v>1024</v>
      </c>
      <c r="F633" s="139" t="s">
        <v>1025</v>
      </c>
      <c r="G633" s="140" t="s">
        <v>132</v>
      </c>
      <c r="H633" s="141">
        <v>68.39</v>
      </c>
      <c r="I633" s="142"/>
      <c r="J633" s="143">
        <f>ROUND(I633*H633,2)</f>
        <v>0</v>
      </c>
      <c r="K633" s="139" t="s">
        <v>133</v>
      </c>
      <c r="L633" s="32"/>
      <c r="M633" s="144" t="s">
        <v>1</v>
      </c>
      <c r="N633" s="145" t="s">
        <v>38</v>
      </c>
      <c r="P633" s="146">
        <f>O633*H633</f>
        <v>0</v>
      </c>
      <c r="Q633" s="146">
        <v>1.3860000000000001E-2</v>
      </c>
      <c r="R633" s="146">
        <f>Q633*H633</f>
        <v>0.9478854000000001</v>
      </c>
      <c r="S633" s="146">
        <v>0</v>
      </c>
      <c r="T633" s="147">
        <f>S633*H633</f>
        <v>0</v>
      </c>
      <c r="AR633" s="148" t="s">
        <v>307</v>
      </c>
      <c r="AT633" s="148" t="s">
        <v>129</v>
      </c>
      <c r="AU633" s="148" t="s">
        <v>89</v>
      </c>
      <c r="AY633" s="17" t="s">
        <v>127</v>
      </c>
      <c r="BE633" s="149">
        <f>IF(N633="základní",J633,0)</f>
        <v>0</v>
      </c>
      <c r="BF633" s="149">
        <f>IF(N633="snížená",J633,0)</f>
        <v>0</v>
      </c>
      <c r="BG633" s="149">
        <f>IF(N633="zákl. přenesená",J633,0)</f>
        <v>0</v>
      </c>
      <c r="BH633" s="149">
        <f>IF(N633="sníž. přenesená",J633,0)</f>
        <v>0</v>
      </c>
      <c r="BI633" s="149">
        <f>IF(N633="nulová",J633,0)</f>
        <v>0</v>
      </c>
      <c r="BJ633" s="17" t="s">
        <v>81</v>
      </c>
      <c r="BK633" s="149">
        <f>ROUND(I633*H633,2)</f>
        <v>0</v>
      </c>
      <c r="BL633" s="17" t="s">
        <v>307</v>
      </c>
      <c r="BM633" s="148" t="s">
        <v>1026</v>
      </c>
    </row>
    <row r="634" spans="2:65" s="1" customFormat="1" ht="29.25">
      <c r="B634" s="32"/>
      <c r="D634" s="150" t="s">
        <v>136</v>
      </c>
      <c r="F634" s="151" t="s">
        <v>1027</v>
      </c>
      <c r="I634" s="152"/>
      <c r="L634" s="32"/>
      <c r="M634" s="153"/>
      <c r="T634" s="56"/>
      <c r="AT634" s="17" t="s">
        <v>136</v>
      </c>
      <c r="AU634" s="17" t="s">
        <v>89</v>
      </c>
    </row>
    <row r="635" spans="2:65" s="13" customFormat="1" ht="11.25">
      <c r="B635" s="160"/>
      <c r="D635" s="150" t="s">
        <v>150</v>
      </c>
      <c r="E635" s="161" t="s">
        <v>1</v>
      </c>
      <c r="F635" s="162" t="s">
        <v>1028</v>
      </c>
      <c r="H635" s="163">
        <v>68.39</v>
      </c>
      <c r="I635" s="164"/>
      <c r="L635" s="160"/>
      <c r="M635" s="165"/>
      <c r="T635" s="166"/>
      <c r="AT635" s="161" t="s">
        <v>150</v>
      </c>
      <c r="AU635" s="161" t="s">
        <v>89</v>
      </c>
      <c r="AV635" s="13" t="s">
        <v>89</v>
      </c>
      <c r="AW635" s="13" t="s">
        <v>30</v>
      </c>
      <c r="AX635" s="13" t="s">
        <v>73</v>
      </c>
      <c r="AY635" s="161" t="s">
        <v>127</v>
      </c>
    </row>
    <row r="636" spans="2:65" s="14" customFormat="1" ht="11.25">
      <c r="B636" s="167"/>
      <c r="D636" s="150" t="s">
        <v>150</v>
      </c>
      <c r="E636" s="168" t="s">
        <v>289</v>
      </c>
      <c r="F636" s="169" t="s">
        <v>165</v>
      </c>
      <c r="H636" s="170">
        <v>68.39</v>
      </c>
      <c r="I636" s="171"/>
      <c r="L636" s="167"/>
      <c r="M636" s="172"/>
      <c r="T636" s="173"/>
      <c r="AT636" s="168" t="s">
        <v>150</v>
      </c>
      <c r="AU636" s="168" t="s">
        <v>89</v>
      </c>
      <c r="AV636" s="14" t="s">
        <v>134</v>
      </c>
      <c r="AW636" s="14" t="s">
        <v>30</v>
      </c>
      <c r="AX636" s="14" t="s">
        <v>81</v>
      </c>
      <c r="AY636" s="168" t="s">
        <v>127</v>
      </c>
    </row>
    <row r="637" spans="2:65" s="1" customFormat="1" ht="24.2" customHeight="1">
      <c r="B637" s="136"/>
      <c r="C637" s="137" t="s">
        <v>1029</v>
      </c>
      <c r="D637" s="137" t="s">
        <v>129</v>
      </c>
      <c r="E637" s="138" t="s">
        <v>1030</v>
      </c>
      <c r="F637" s="139" t="s">
        <v>1031</v>
      </c>
      <c r="G637" s="140" t="s">
        <v>132</v>
      </c>
      <c r="H637" s="141">
        <v>63.53</v>
      </c>
      <c r="I637" s="142"/>
      <c r="J637" s="143">
        <f>ROUND(I637*H637,2)</f>
        <v>0</v>
      </c>
      <c r="K637" s="139" t="s">
        <v>133</v>
      </c>
      <c r="L637" s="32"/>
      <c r="M637" s="144" t="s">
        <v>1</v>
      </c>
      <c r="N637" s="145" t="s">
        <v>38</v>
      </c>
      <c r="P637" s="146">
        <f>O637*H637</f>
        <v>0</v>
      </c>
      <c r="Q637" s="146">
        <v>2.4879999999999999E-2</v>
      </c>
      <c r="R637" s="146">
        <f>Q637*H637</f>
        <v>1.5806263999999999</v>
      </c>
      <c r="S637" s="146">
        <v>0</v>
      </c>
      <c r="T637" s="147">
        <f>S637*H637</f>
        <v>0</v>
      </c>
      <c r="AR637" s="148" t="s">
        <v>307</v>
      </c>
      <c r="AT637" s="148" t="s">
        <v>129</v>
      </c>
      <c r="AU637" s="148" t="s">
        <v>89</v>
      </c>
      <c r="AY637" s="17" t="s">
        <v>127</v>
      </c>
      <c r="BE637" s="149">
        <f>IF(N637="základní",J637,0)</f>
        <v>0</v>
      </c>
      <c r="BF637" s="149">
        <f>IF(N637="snížená",J637,0)</f>
        <v>0</v>
      </c>
      <c r="BG637" s="149">
        <f>IF(N637="zákl. přenesená",J637,0)</f>
        <v>0</v>
      </c>
      <c r="BH637" s="149">
        <f>IF(N637="sníž. přenesená",J637,0)</f>
        <v>0</v>
      </c>
      <c r="BI637" s="149">
        <f>IF(N637="nulová",J637,0)</f>
        <v>0</v>
      </c>
      <c r="BJ637" s="17" t="s">
        <v>81</v>
      </c>
      <c r="BK637" s="149">
        <f>ROUND(I637*H637,2)</f>
        <v>0</v>
      </c>
      <c r="BL637" s="17" t="s">
        <v>307</v>
      </c>
      <c r="BM637" s="148" t="s">
        <v>1032</v>
      </c>
    </row>
    <row r="638" spans="2:65" s="1" customFormat="1" ht="29.25">
      <c r="B638" s="32"/>
      <c r="D638" s="150" t="s">
        <v>136</v>
      </c>
      <c r="F638" s="151" t="s">
        <v>1033</v>
      </c>
      <c r="I638" s="152"/>
      <c r="L638" s="32"/>
      <c r="M638" s="153"/>
      <c r="T638" s="56"/>
      <c r="AT638" s="17" t="s">
        <v>136</v>
      </c>
      <c r="AU638" s="17" t="s">
        <v>89</v>
      </c>
    </row>
    <row r="639" spans="2:65" s="13" customFormat="1" ht="11.25">
      <c r="B639" s="160"/>
      <c r="D639" s="150" t="s">
        <v>150</v>
      </c>
      <c r="E639" s="161" t="s">
        <v>1</v>
      </c>
      <c r="F639" s="162" t="s">
        <v>1034</v>
      </c>
      <c r="H639" s="163">
        <v>8.33</v>
      </c>
      <c r="I639" s="164"/>
      <c r="L639" s="160"/>
      <c r="M639" s="165"/>
      <c r="T639" s="166"/>
      <c r="AT639" s="161" t="s">
        <v>150</v>
      </c>
      <c r="AU639" s="161" t="s">
        <v>89</v>
      </c>
      <c r="AV639" s="13" t="s">
        <v>89</v>
      </c>
      <c r="AW639" s="13" t="s">
        <v>30</v>
      </c>
      <c r="AX639" s="13" t="s">
        <v>73</v>
      </c>
      <c r="AY639" s="161" t="s">
        <v>127</v>
      </c>
    </row>
    <row r="640" spans="2:65" s="13" customFormat="1" ht="11.25">
      <c r="B640" s="160"/>
      <c r="D640" s="150" t="s">
        <v>150</v>
      </c>
      <c r="E640" s="161" t="s">
        <v>1</v>
      </c>
      <c r="F640" s="162" t="s">
        <v>1035</v>
      </c>
      <c r="H640" s="163">
        <v>33.58</v>
      </c>
      <c r="I640" s="164"/>
      <c r="L640" s="160"/>
      <c r="M640" s="165"/>
      <c r="T640" s="166"/>
      <c r="AT640" s="161" t="s">
        <v>150</v>
      </c>
      <c r="AU640" s="161" t="s">
        <v>89</v>
      </c>
      <c r="AV640" s="13" t="s">
        <v>89</v>
      </c>
      <c r="AW640" s="13" t="s">
        <v>30</v>
      </c>
      <c r="AX640" s="13" t="s">
        <v>73</v>
      </c>
      <c r="AY640" s="161" t="s">
        <v>127</v>
      </c>
    </row>
    <row r="641" spans="2:65" s="13" customFormat="1" ht="11.25">
      <c r="B641" s="160"/>
      <c r="D641" s="150" t="s">
        <v>150</v>
      </c>
      <c r="E641" s="161" t="s">
        <v>1</v>
      </c>
      <c r="F641" s="162" t="s">
        <v>1036</v>
      </c>
      <c r="H641" s="163">
        <v>21.62</v>
      </c>
      <c r="I641" s="164"/>
      <c r="L641" s="160"/>
      <c r="M641" s="165"/>
      <c r="T641" s="166"/>
      <c r="AT641" s="161" t="s">
        <v>150</v>
      </c>
      <c r="AU641" s="161" t="s">
        <v>89</v>
      </c>
      <c r="AV641" s="13" t="s">
        <v>89</v>
      </c>
      <c r="AW641" s="13" t="s">
        <v>30</v>
      </c>
      <c r="AX641" s="13" t="s">
        <v>73</v>
      </c>
      <c r="AY641" s="161" t="s">
        <v>127</v>
      </c>
    </row>
    <row r="642" spans="2:65" s="14" customFormat="1" ht="11.25">
      <c r="B642" s="167"/>
      <c r="D642" s="150" t="s">
        <v>150</v>
      </c>
      <c r="E642" s="168" t="s">
        <v>291</v>
      </c>
      <c r="F642" s="169" t="s">
        <v>165</v>
      </c>
      <c r="H642" s="170">
        <v>63.53</v>
      </c>
      <c r="I642" s="171"/>
      <c r="L642" s="167"/>
      <c r="M642" s="172"/>
      <c r="T642" s="173"/>
      <c r="AT642" s="168" t="s">
        <v>150</v>
      </c>
      <c r="AU642" s="168" t="s">
        <v>89</v>
      </c>
      <c r="AV642" s="14" t="s">
        <v>134</v>
      </c>
      <c r="AW642" s="14" t="s">
        <v>30</v>
      </c>
      <c r="AX642" s="14" t="s">
        <v>81</v>
      </c>
      <c r="AY642" s="168" t="s">
        <v>127</v>
      </c>
    </row>
    <row r="643" spans="2:65" s="1" customFormat="1" ht="24.2" customHeight="1">
      <c r="B643" s="136"/>
      <c r="C643" s="137" t="s">
        <v>1037</v>
      </c>
      <c r="D643" s="137" t="s">
        <v>129</v>
      </c>
      <c r="E643" s="138" t="s">
        <v>1038</v>
      </c>
      <c r="F643" s="139" t="s">
        <v>1039</v>
      </c>
      <c r="G643" s="140" t="s">
        <v>132</v>
      </c>
      <c r="H643" s="141">
        <v>19.61</v>
      </c>
      <c r="I643" s="142"/>
      <c r="J643" s="143">
        <f>ROUND(I643*H643,2)</f>
        <v>0</v>
      </c>
      <c r="K643" s="139" t="s">
        <v>133</v>
      </c>
      <c r="L643" s="32"/>
      <c r="M643" s="144" t="s">
        <v>1</v>
      </c>
      <c r="N643" s="145" t="s">
        <v>38</v>
      </c>
      <c r="P643" s="146">
        <f>O643*H643</f>
        <v>0</v>
      </c>
      <c r="Q643" s="146">
        <v>1.3860000000000001E-2</v>
      </c>
      <c r="R643" s="146">
        <f>Q643*H643</f>
        <v>0.2717946</v>
      </c>
      <c r="S643" s="146">
        <v>0</v>
      </c>
      <c r="T643" s="147">
        <f>S643*H643</f>
        <v>0</v>
      </c>
      <c r="AR643" s="148" t="s">
        <v>307</v>
      </c>
      <c r="AT643" s="148" t="s">
        <v>129</v>
      </c>
      <c r="AU643" s="148" t="s">
        <v>89</v>
      </c>
      <c r="AY643" s="17" t="s">
        <v>127</v>
      </c>
      <c r="BE643" s="149">
        <f>IF(N643="základní",J643,0)</f>
        <v>0</v>
      </c>
      <c r="BF643" s="149">
        <f>IF(N643="snížená",J643,0)</f>
        <v>0</v>
      </c>
      <c r="BG643" s="149">
        <f>IF(N643="zákl. přenesená",J643,0)</f>
        <v>0</v>
      </c>
      <c r="BH643" s="149">
        <f>IF(N643="sníž. přenesená",J643,0)</f>
        <v>0</v>
      </c>
      <c r="BI643" s="149">
        <f>IF(N643="nulová",J643,0)</f>
        <v>0</v>
      </c>
      <c r="BJ643" s="17" t="s">
        <v>81</v>
      </c>
      <c r="BK643" s="149">
        <f>ROUND(I643*H643,2)</f>
        <v>0</v>
      </c>
      <c r="BL643" s="17" t="s">
        <v>307</v>
      </c>
      <c r="BM643" s="148" t="s">
        <v>1040</v>
      </c>
    </row>
    <row r="644" spans="2:65" s="1" customFormat="1" ht="39">
      <c r="B644" s="32"/>
      <c r="D644" s="150" t="s">
        <v>136</v>
      </c>
      <c r="F644" s="151" t="s">
        <v>1041</v>
      </c>
      <c r="I644" s="152"/>
      <c r="L644" s="32"/>
      <c r="M644" s="153"/>
      <c r="T644" s="56"/>
      <c r="AT644" s="17" t="s">
        <v>136</v>
      </c>
      <c r="AU644" s="17" t="s">
        <v>89</v>
      </c>
    </row>
    <row r="645" spans="2:65" s="13" customFormat="1" ht="11.25">
      <c r="B645" s="160"/>
      <c r="D645" s="150" t="s">
        <v>150</v>
      </c>
      <c r="E645" s="161" t="s">
        <v>1</v>
      </c>
      <c r="F645" s="162" t="s">
        <v>1042</v>
      </c>
      <c r="H645" s="163">
        <v>6.31</v>
      </c>
      <c r="I645" s="164"/>
      <c r="L645" s="160"/>
      <c r="M645" s="165"/>
      <c r="T645" s="166"/>
      <c r="AT645" s="161" t="s">
        <v>150</v>
      </c>
      <c r="AU645" s="161" t="s">
        <v>89</v>
      </c>
      <c r="AV645" s="13" t="s">
        <v>89</v>
      </c>
      <c r="AW645" s="13" t="s">
        <v>30</v>
      </c>
      <c r="AX645" s="13" t="s">
        <v>73</v>
      </c>
      <c r="AY645" s="161" t="s">
        <v>127</v>
      </c>
    </row>
    <row r="646" spans="2:65" s="13" customFormat="1" ht="11.25">
      <c r="B646" s="160"/>
      <c r="D646" s="150" t="s">
        <v>150</v>
      </c>
      <c r="E646" s="161" t="s">
        <v>1</v>
      </c>
      <c r="F646" s="162" t="s">
        <v>1043</v>
      </c>
      <c r="H646" s="163">
        <v>13.3</v>
      </c>
      <c r="I646" s="164"/>
      <c r="L646" s="160"/>
      <c r="M646" s="165"/>
      <c r="T646" s="166"/>
      <c r="AT646" s="161" t="s">
        <v>150</v>
      </c>
      <c r="AU646" s="161" t="s">
        <v>89</v>
      </c>
      <c r="AV646" s="13" t="s">
        <v>89</v>
      </c>
      <c r="AW646" s="13" t="s">
        <v>30</v>
      </c>
      <c r="AX646" s="13" t="s">
        <v>73</v>
      </c>
      <c r="AY646" s="161" t="s">
        <v>127</v>
      </c>
    </row>
    <row r="647" spans="2:65" s="14" customFormat="1" ht="11.25">
      <c r="B647" s="167"/>
      <c r="D647" s="150" t="s">
        <v>150</v>
      </c>
      <c r="E647" s="168" t="s">
        <v>287</v>
      </c>
      <c r="F647" s="169" t="s">
        <v>165</v>
      </c>
      <c r="H647" s="170">
        <v>19.61</v>
      </c>
      <c r="I647" s="171"/>
      <c r="L647" s="167"/>
      <c r="M647" s="172"/>
      <c r="T647" s="173"/>
      <c r="AT647" s="168" t="s">
        <v>150</v>
      </c>
      <c r="AU647" s="168" t="s">
        <v>89</v>
      </c>
      <c r="AV647" s="14" t="s">
        <v>134</v>
      </c>
      <c r="AW647" s="14" t="s">
        <v>30</v>
      </c>
      <c r="AX647" s="14" t="s">
        <v>81</v>
      </c>
      <c r="AY647" s="168" t="s">
        <v>127</v>
      </c>
    </row>
    <row r="648" spans="2:65" s="1" customFormat="1" ht="24.2" customHeight="1">
      <c r="B648" s="136"/>
      <c r="C648" s="137" t="s">
        <v>1044</v>
      </c>
      <c r="D648" s="137" t="s">
        <v>129</v>
      </c>
      <c r="E648" s="138" t="s">
        <v>1045</v>
      </c>
      <c r="F648" s="139" t="s">
        <v>1046</v>
      </c>
      <c r="G648" s="140" t="s">
        <v>132</v>
      </c>
      <c r="H648" s="141">
        <v>23.91</v>
      </c>
      <c r="I648" s="142"/>
      <c r="J648" s="143">
        <f>ROUND(I648*H648,2)</f>
        <v>0</v>
      </c>
      <c r="K648" s="139" t="s">
        <v>133</v>
      </c>
      <c r="L648" s="32"/>
      <c r="M648" s="144" t="s">
        <v>1</v>
      </c>
      <c r="N648" s="145" t="s">
        <v>38</v>
      </c>
      <c r="P648" s="146">
        <f>O648*H648</f>
        <v>0</v>
      </c>
      <c r="Q648" s="146">
        <v>2.4899999999999999E-2</v>
      </c>
      <c r="R648" s="146">
        <f>Q648*H648</f>
        <v>0.59535899999999997</v>
      </c>
      <c r="S648" s="146">
        <v>0</v>
      </c>
      <c r="T648" s="147">
        <f>S648*H648</f>
        <v>0</v>
      </c>
      <c r="AR648" s="148" t="s">
        <v>307</v>
      </c>
      <c r="AT648" s="148" t="s">
        <v>129</v>
      </c>
      <c r="AU648" s="148" t="s">
        <v>89</v>
      </c>
      <c r="AY648" s="17" t="s">
        <v>127</v>
      </c>
      <c r="BE648" s="149">
        <f>IF(N648="základní",J648,0)</f>
        <v>0</v>
      </c>
      <c r="BF648" s="149">
        <f>IF(N648="snížená",J648,0)</f>
        <v>0</v>
      </c>
      <c r="BG648" s="149">
        <f>IF(N648="zákl. přenesená",J648,0)</f>
        <v>0</v>
      </c>
      <c r="BH648" s="149">
        <f>IF(N648="sníž. přenesená",J648,0)</f>
        <v>0</v>
      </c>
      <c r="BI648" s="149">
        <f>IF(N648="nulová",J648,0)</f>
        <v>0</v>
      </c>
      <c r="BJ648" s="17" t="s">
        <v>81</v>
      </c>
      <c r="BK648" s="149">
        <f>ROUND(I648*H648,2)</f>
        <v>0</v>
      </c>
      <c r="BL648" s="17" t="s">
        <v>307</v>
      </c>
      <c r="BM648" s="148" t="s">
        <v>1047</v>
      </c>
    </row>
    <row r="649" spans="2:65" s="1" customFormat="1" ht="39">
      <c r="B649" s="32"/>
      <c r="D649" s="150" t="s">
        <v>136</v>
      </c>
      <c r="F649" s="151" t="s">
        <v>1048</v>
      </c>
      <c r="I649" s="152"/>
      <c r="L649" s="32"/>
      <c r="M649" s="153"/>
      <c r="T649" s="56"/>
      <c r="AT649" s="17" t="s">
        <v>136</v>
      </c>
      <c r="AU649" s="17" t="s">
        <v>89</v>
      </c>
    </row>
    <row r="650" spans="2:65" s="13" customFormat="1" ht="11.25">
      <c r="B650" s="160"/>
      <c r="D650" s="150" t="s">
        <v>150</v>
      </c>
      <c r="E650" s="161" t="s">
        <v>1</v>
      </c>
      <c r="F650" s="162" t="s">
        <v>1049</v>
      </c>
      <c r="H650" s="163">
        <v>17.25</v>
      </c>
      <c r="I650" s="164"/>
      <c r="L650" s="160"/>
      <c r="M650" s="165"/>
      <c r="T650" s="166"/>
      <c r="AT650" s="161" t="s">
        <v>150</v>
      </c>
      <c r="AU650" s="161" t="s">
        <v>89</v>
      </c>
      <c r="AV650" s="13" t="s">
        <v>89</v>
      </c>
      <c r="AW650" s="13" t="s">
        <v>30</v>
      </c>
      <c r="AX650" s="13" t="s">
        <v>73</v>
      </c>
      <c r="AY650" s="161" t="s">
        <v>127</v>
      </c>
    </row>
    <row r="651" spans="2:65" s="13" customFormat="1" ht="11.25">
      <c r="B651" s="160"/>
      <c r="D651" s="150" t="s">
        <v>150</v>
      </c>
      <c r="E651" s="161" t="s">
        <v>1</v>
      </c>
      <c r="F651" s="162" t="s">
        <v>1050</v>
      </c>
      <c r="H651" s="163">
        <v>6.66</v>
      </c>
      <c r="I651" s="164"/>
      <c r="L651" s="160"/>
      <c r="M651" s="165"/>
      <c r="T651" s="166"/>
      <c r="AT651" s="161" t="s">
        <v>150</v>
      </c>
      <c r="AU651" s="161" t="s">
        <v>89</v>
      </c>
      <c r="AV651" s="13" t="s">
        <v>89</v>
      </c>
      <c r="AW651" s="13" t="s">
        <v>30</v>
      </c>
      <c r="AX651" s="13" t="s">
        <v>73</v>
      </c>
      <c r="AY651" s="161" t="s">
        <v>127</v>
      </c>
    </row>
    <row r="652" spans="2:65" s="14" customFormat="1" ht="11.25">
      <c r="B652" s="167"/>
      <c r="D652" s="150" t="s">
        <v>150</v>
      </c>
      <c r="E652" s="168" t="s">
        <v>293</v>
      </c>
      <c r="F652" s="169" t="s">
        <v>165</v>
      </c>
      <c r="H652" s="170">
        <v>23.91</v>
      </c>
      <c r="I652" s="171"/>
      <c r="L652" s="167"/>
      <c r="M652" s="172"/>
      <c r="T652" s="173"/>
      <c r="AT652" s="168" t="s">
        <v>150</v>
      </c>
      <c r="AU652" s="168" t="s">
        <v>89</v>
      </c>
      <c r="AV652" s="14" t="s">
        <v>134</v>
      </c>
      <c r="AW652" s="14" t="s">
        <v>30</v>
      </c>
      <c r="AX652" s="14" t="s">
        <v>81</v>
      </c>
      <c r="AY652" s="168" t="s">
        <v>127</v>
      </c>
    </row>
    <row r="653" spans="2:65" s="1" customFormat="1" ht="16.5" customHeight="1">
      <c r="B653" s="136"/>
      <c r="C653" s="137" t="s">
        <v>1051</v>
      </c>
      <c r="D653" s="137" t="s">
        <v>129</v>
      </c>
      <c r="E653" s="138" t="s">
        <v>1052</v>
      </c>
      <c r="F653" s="139" t="s">
        <v>1053</v>
      </c>
      <c r="G653" s="140" t="s">
        <v>132</v>
      </c>
      <c r="H653" s="141">
        <v>175.44</v>
      </c>
      <c r="I653" s="142"/>
      <c r="J653" s="143">
        <f>ROUND(I653*H653,2)</f>
        <v>0</v>
      </c>
      <c r="K653" s="139" t="s">
        <v>133</v>
      </c>
      <c r="L653" s="32"/>
      <c r="M653" s="144" t="s">
        <v>1</v>
      </c>
      <c r="N653" s="145" t="s">
        <v>38</v>
      </c>
      <c r="P653" s="146">
        <f>O653*H653</f>
        <v>0</v>
      </c>
      <c r="Q653" s="146">
        <v>0</v>
      </c>
      <c r="R653" s="146">
        <f>Q653*H653</f>
        <v>0</v>
      </c>
      <c r="S653" s="146">
        <v>0</v>
      </c>
      <c r="T653" s="147">
        <f>S653*H653</f>
        <v>0</v>
      </c>
      <c r="AR653" s="148" t="s">
        <v>307</v>
      </c>
      <c r="AT653" s="148" t="s">
        <v>129</v>
      </c>
      <c r="AU653" s="148" t="s">
        <v>89</v>
      </c>
      <c r="AY653" s="17" t="s">
        <v>127</v>
      </c>
      <c r="BE653" s="149">
        <f>IF(N653="základní",J653,0)</f>
        <v>0</v>
      </c>
      <c r="BF653" s="149">
        <f>IF(N653="snížená",J653,0)</f>
        <v>0</v>
      </c>
      <c r="BG653" s="149">
        <f>IF(N653="zákl. přenesená",J653,0)</f>
        <v>0</v>
      </c>
      <c r="BH653" s="149">
        <f>IF(N653="sníž. přenesená",J653,0)</f>
        <v>0</v>
      </c>
      <c r="BI653" s="149">
        <f>IF(N653="nulová",J653,0)</f>
        <v>0</v>
      </c>
      <c r="BJ653" s="17" t="s">
        <v>81</v>
      </c>
      <c r="BK653" s="149">
        <f>ROUND(I653*H653,2)</f>
        <v>0</v>
      </c>
      <c r="BL653" s="17" t="s">
        <v>307</v>
      </c>
      <c r="BM653" s="148" t="s">
        <v>1054</v>
      </c>
    </row>
    <row r="654" spans="2:65" s="1" customFormat="1" ht="19.5">
      <c r="B654" s="32"/>
      <c r="D654" s="150" t="s">
        <v>136</v>
      </c>
      <c r="F654" s="151" t="s">
        <v>1055</v>
      </c>
      <c r="I654" s="152"/>
      <c r="L654" s="32"/>
      <c r="M654" s="153"/>
      <c r="T654" s="56"/>
      <c r="AT654" s="17" t="s">
        <v>136</v>
      </c>
      <c r="AU654" s="17" t="s">
        <v>89</v>
      </c>
    </row>
    <row r="655" spans="2:65" s="13" customFormat="1" ht="11.25">
      <c r="B655" s="160"/>
      <c r="D655" s="150" t="s">
        <v>150</v>
      </c>
      <c r="E655" s="161" t="s">
        <v>1</v>
      </c>
      <c r="F655" s="162" t="s">
        <v>1056</v>
      </c>
      <c r="H655" s="163">
        <v>175.44</v>
      </c>
      <c r="I655" s="164"/>
      <c r="L655" s="160"/>
      <c r="M655" s="165"/>
      <c r="T655" s="166"/>
      <c r="AT655" s="161" t="s">
        <v>150</v>
      </c>
      <c r="AU655" s="161" t="s">
        <v>89</v>
      </c>
      <c r="AV655" s="13" t="s">
        <v>89</v>
      </c>
      <c r="AW655" s="13" t="s">
        <v>30</v>
      </c>
      <c r="AX655" s="13" t="s">
        <v>81</v>
      </c>
      <c r="AY655" s="161" t="s">
        <v>127</v>
      </c>
    </row>
    <row r="656" spans="2:65" s="1" customFormat="1" ht="24.2" customHeight="1">
      <c r="B656" s="136"/>
      <c r="C656" s="180" t="s">
        <v>1057</v>
      </c>
      <c r="D656" s="180" t="s">
        <v>840</v>
      </c>
      <c r="E656" s="181" t="s">
        <v>1058</v>
      </c>
      <c r="F656" s="182" t="s">
        <v>1059</v>
      </c>
      <c r="G656" s="183" t="s">
        <v>132</v>
      </c>
      <c r="H656" s="184">
        <v>201.756</v>
      </c>
      <c r="I656" s="185"/>
      <c r="J656" s="186">
        <f>ROUND(I656*H656,2)</f>
        <v>0</v>
      </c>
      <c r="K656" s="182" t="s">
        <v>133</v>
      </c>
      <c r="L656" s="187"/>
      <c r="M656" s="188" t="s">
        <v>1</v>
      </c>
      <c r="N656" s="189" t="s">
        <v>38</v>
      </c>
      <c r="P656" s="146">
        <f>O656*H656</f>
        <v>0</v>
      </c>
      <c r="Q656" s="146">
        <v>1.3999999999999999E-4</v>
      </c>
      <c r="R656" s="146">
        <f>Q656*H656</f>
        <v>2.8245839999999998E-2</v>
      </c>
      <c r="S656" s="146">
        <v>0</v>
      </c>
      <c r="T656" s="147">
        <f>S656*H656</f>
        <v>0</v>
      </c>
      <c r="AR656" s="148" t="s">
        <v>496</v>
      </c>
      <c r="AT656" s="148" t="s">
        <v>840</v>
      </c>
      <c r="AU656" s="148" t="s">
        <v>89</v>
      </c>
      <c r="AY656" s="17" t="s">
        <v>127</v>
      </c>
      <c r="BE656" s="149">
        <f>IF(N656="základní",J656,0)</f>
        <v>0</v>
      </c>
      <c r="BF656" s="149">
        <f>IF(N656="snížená",J656,0)</f>
        <v>0</v>
      </c>
      <c r="BG656" s="149">
        <f>IF(N656="zákl. přenesená",J656,0)</f>
        <v>0</v>
      </c>
      <c r="BH656" s="149">
        <f>IF(N656="sníž. přenesená",J656,0)</f>
        <v>0</v>
      </c>
      <c r="BI656" s="149">
        <f>IF(N656="nulová",J656,0)</f>
        <v>0</v>
      </c>
      <c r="BJ656" s="17" t="s">
        <v>81</v>
      </c>
      <c r="BK656" s="149">
        <f>ROUND(I656*H656,2)</f>
        <v>0</v>
      </c>
      <c r="BL656" s="17" t="s">
        <v>307</v>
      </c>
      <c r="BM656" s="148" t="s">
        <v>1060</v>
      </c>
    </row>
    <row r="657" spans="2:65" s="1" customFormat="1" ht="19.5">
      <c r="B657" s="32"/>
      <c r="D657" s="150" t="s">
        <v>136</v>
      </c>
      <c r="F657" s="151" t="s">
        <v>1059</v>
      </c>
      <c r="I657" s="152"/>
      <c r="L657" s="32"/>
      <c r="M657" s="153"/>
      <c r="T657" s="56"/>
      <c r="AT657" s="17" t="s">
        <v>136</v>
      </c>
      <c r="AU657" s="17" t="s">
        <v>89</v>
      </c>
    </row>
    <row r="658" spans="2:65" s="13" customFormat="1" ht="11.25">
      <c r="B658" s="160"/>
      <c r="D658" s="150" t="s">
        <v>150</v>
      </c>
      <c r="F658" s="162" t="s">
        <v>1061</v>
      </c>
      <c r="H658" s="163">
        <v>201.756</v>
      </c>
      <c r="I658" s="164"/>
      <c r="L658" s="160"/>
      <c r="M658" s="165"/>
      <c r="T658" s="166"/>
      <c r="AT658" s="161" t="s">
        <v>150</v>
      </c>
      <c r="AU658" s="161" t="s">
        <v>89</v>
      </c>
      <c r="AV658" s="13" t="s">
        <v>89</v>
      </c>
      <c r="AW658" s="13" t="s">
        <v>3</v>
      </c>
      <c r="AX658" s="13" t="s">
        <v>81</v>
      </c>
      <c r="AY658" s="161" t="s">
        <v>127</v>
      </c>
    </row>
    <row r="659" spans="2:65" s="1" customFormat="1" ht="21.75" customHeight="1">
      <c r="B659" s="136"/>
      <c r="C659" s="137" t="s">
        <v>1062</v>
      </c>
      <c r="D659" s="137" t="s">
        <v>129</v>
      </c>
      <c r="E659" s="138" t="s">
        <v>1063</v>
      </c>
      <c r="F659" s="139" t="s">
        <v>1064</v>
      </c>
      <c r="G659" s="140" t="s">
        <v>132</v>
      </c>
      <c r="H659" s="141">
        <v>87.44</v>
      </c>
      <c r="I659" s="142"/>
      <c r="J659" s="143">
        <f>ROUND(I659*H659,2)</f>
        <v>0</v>
      </c>
      <c r="K659" s="139" t="s">
        <v>133</v>
      </c>
      <c r="L659" s="32"/>
      <c r="M659" s="144" t="s">
        <v>1</v>
      </c>
      <c r="N659" s="145" t="s">
        <v>38</v>
      </c>
      <c r="P659" s="146">
        <f>O659*H659</f>
        <v>0</v>
      </c>
      <c r="Q659" s="146">
        <v>0</v>
      </c>
      <c r="R659" s="146">
        <f>Q659*H659</f>
        <v>0</v>
      </c>
      <c r="S659" s="146">
        <v>0</v>
      </c>
      <c r="T659" s="147">
        <f>S659*H659</f>
        <v>0</v>
      </c>
      <c r="AR659" s="148" t="s">
        <v>307</v>
      </c>
      <c r="AT659" s="148" t="s">
        <v>129</v>
      </c>
      <c r="AU659" s="148" t="s">
        <v>89</v>
      </c>
      <c r="AY659" s="17" t="s">
        <v>127</v>
      </c>
      <c r="BE659" s="149">
        <f>IF(N659="základní",J659,0)</f>
        <v>0</v>
      </c>
      <c r="BF659" s="149">
        <f>IF(N659="snížená",J659,0)</f>
        <v>0</v>
      </c>
      <c r="BG659" s="149">
        <f>IF(N659="zákl. přenesená",J659,0)</f>
        <v>0</v>
      </c>
      <c r="BH659" s="149">
        <f>IF(N659="sníž. přenesená",J659,0)</f>
        <v>0</v>
      </c>
      <c r="BI659" s="149">
        <f>IF(N659="nulová",J659,0)</f>
        <v>0</v>
      </c>
      <c r="BJ659" s="17" t="s">
        <v>81</v>
      </c>
      <c r="BK659" s="149">
        <f>ROUND(I659*H659,2)</f>
        <v>0</v>
      </c>
      <c r="BL659" s="17" t="s">
        <v>307</v>
      </c>
      <c r="BM659" s="148" t="s">
        <v>1065</v>
      </c>
    </row>
    <row r="660" spans="2:65" s="1" customFormat="1" ht="29.25">
      <c r="B660" s="32"/>
      <c r="D660" s="150" t="s">
        <v>136</v>
      </c>
      <c r="F660" s="151" t="s">
        <v>1066</v>
      </c>
      <c r="I660" s="152"/>
      <c r="L660" s="32"/>
      <c r="M660" s="153"/>
      <c r="T660" s="56"/>
      <c r="AT660" s="17" t="s">
        <v>136</v>
      </c>
      <c r="AU660" s="17" t="s">
        <v>89</v>
      </c>
    </row>
    <row r="661" spans="2:65" s="13" customFormat="1" ht="11.25">
      <c r="B661" s="160"/>
      <c r="D661" s="150" t="s">
        <v>150</v>
      </c>
      <c r="E661" s="161" t="s">
        <v>1</v>
      </c>
      <c r="F661" s="162" t="s">
        <v>1034</v>
      </c>
      <c r="H661" s="163">
        <v>8.33</v>
      </c>
      <c r="I661" s="164"/>
      <c r="L661" s="160"/>
      <c r="M661" s="165"/>
      <c r="T661" s="166"/>
      <c r="AT661" s="161" t="s">
        <v>150</v>
      </c>
      <c r="AU661" s="161" t="s">
        <v>89</v>
      </c>
      <c r="AV661" s="13" t="s">
        <v>89</v>
      </c>
      <c r="AW661" s="13" t="s">
        <v>30</v>
      </c>
      <c r="AX661" s="13" t="s">
        <v>73</v>
      </c>
      <c r="AY661" s="161" t="s">
        <v>127</v>
      </c>
    </row>
    <row r="662" spans="2:65" s="13" customFormat="1" ht="11.25">
      <c r="B662" s="160"/>
      <c r="D662" s="150" t="s">
        <v>150</v>
      </c>
      <c r="E662" s="161" t="s">
        <v>1</v>
      </c>
      <c r="F662" s="162" t="s">
        <v>1035</v>
      </c>
      <c r="H662" s="163">
        <v>33.58</v>
      </c>
      <c r="I662" s="164"/>
      <c r="L662" s="160"/>
      <c r="M662" s="165"/>
      <c r="T662" s="166"/>
      <c r="AT662" s="161" t="s">
        <v>150</v>
      </c>
      <c r="AU662" s="161" t="s">
        <v>89</v>
      </c>
      <c r="AV662" s="13" t="s">
        <v>89</v>
      </c>
      <c r="AW662" s="13" t="s">
        <v>30</v>
      </c>
      <c r="AX662" s="13" t="s">
        <v>73</v>
      </c>
      <c r="AY662" s="161" t="s">
        <v>127</v>
      </c>
    </row>
    <row r="663" spans="2:65" s="13" customFormat="1" ht="11.25">
      <c r="B663" s="160"/>
      <c r="D663" s="150" t="s">
        <v>150</v>
      </c>
      <c r="E663" s="161" t="s">
        <v>1</v>
      </c>
      <c r="F663" s="162" t="s">
        <v>1036</v>
      </c>
      <c r="H663" s="163">
        <v>21.62</v>
      </c>
      <c r="I663" s="164"/>
      <c r="L663" s="160"/>
      <c r="M663" s="165"/>
      <c r="T663" s="166"/>
      <c r="AT663" s="161" t="s">
        <v>150</v>
      </c>
      <c r="AU663" s="161" t="s">
        <v>89</v>
      </c>
      <c r="AV663" s="13" t="s">
        <v>89</v>
      </c>
      <c r="AW663" s="13" t="s">
        <v>30</v>
      </c>
      <c r="AX663" s="13" t="s">
        <v>73</v>
      </c>
      <c r="AY663" s="161" t="s">
        <v>127</v>
      </c>
    </row>
    <row r="664" spans="2:65" s="13" customFormat="1" ht="11.25">
      <c r="B664" s="160"/>
      <c r="D664" s="150" t="s">
        <v>150</v>
      </c>
      <c r="E664" s="161" t="s">
        <v>1</v>
      </c>
      <c r="F664" s="162" t="s">
        <v>1049</v>
      </c>
      <c r="H664" s="163">
        <v>17.25</v>
      </c>
      <c r="I664" s="164"/>
      <c r="L664" s="160"/>
      <c r="M664" s="165"/>
      <c r="T664" s="166"/>
      <c r="AT664" s="161" t="s">
        <v>150</v>
      </c>
      <c r="AU664" s="161" t="s">
        <v>89</v>
      </c>
      <c r="AV664" s="13" t="s">
        <v>89</v>
      </c>
      <c r="AW664" s="13" t="s">
        <v>30</v>
      </c>
      <c r="AX664" s="13" t="s">
        <v>73</v>
      </c>
      <c r="AY664" s="161" t="s">
        <v>127</v>
      </c>
    </row>
    <row r="665" spans="2:65" s="13" customFormat="1" ht="11.25">
      <c r="B665" s="160"/>
      <c r="D665" s="150" t="s">
        <v>150</v>
      </c>
      <c r="E665" s="161" t="s">
        <v>1</v>
      </c>
      <c r="F665" s="162" t="s">
        <v>1050</v>
      </c>
      <c r="H665" s="163">
        <v>6.66</v>
      </c>
      <c r="I665" s="164"/>
      <c r="L665" s="160"/>
      <c r="M665" s="165"/>
      <c r="T665" s="166"/>
      <c r="AT665" s="161" t="s">
        <v>150</v>
      </c>
      <c r="AU665" s="161" t="s">
        <v>89</v>
      </c>
      <c r="AV665" s="13" t="s">
        <v>89</v>
      </c>
      <c r="AW665" s="13" t="s">
        <v>30</v>
      </c>
      <c r="AX665" s="13" t="s">
        <v>73</v>
      </c>
      <c r="AY665" s="161" t="s">
        <v>127</v>
      </c>
    </row>
    <row r="666" spans="2:65" s="14" customFormat="1" ht="11.25">
      <c r="B666" s="167"/>
      <c r="D666" s="150" t="s">
        <v>150</v>
      </c>
      <c r="E666" s="168" t="s">
        <v>1</v>
      </c>
      <c r="F666" s="169" t="s">
        <v>165</v>
      </c>
      <c r="H666" s="170">
        <v>87.44</v>
      </c>
      <c r="I666" s="171"/>
      <c r="L666" s="167"/>
      <c r="M666" s="172"/>
      <c r="T666" s="173"/>
      <c r="AT666" s="168" t="s">
        <v>150</v>
      </c>
      <c r="AU666" s="168" t="s">
        <v>89</v>
      </c>
      <c r="AV666" s="14" t="s">
        <v>134</v>
      </c>
      <c r="AW666" s="14" t="s">
        <v>30</v>
      </c>
      <c r="AX666" s="14" t="s">
        <v>81</v>
      </c>
      <c r="AY666" s="168" t="s">
        <v>127</v>
      </c>
    </row>
    <row r="667" spans="2:65" s="1" customFormat="1" ht="24.2" customHeight="1">
      <c r="B667" s="136"/>
      <c r="C667" s="180" t="s">
        <v>1067</v>
      </c>
      <c r="D667" s="180" t="s">
        <v>840</v>
      </c>
      <c r="E667" s="181" t="s">
        <v>1068</v>
      </c>
      <c r="F667" s="182" t="s">
        <v>1069</v>
      </c>
      <c r="G667" s="183" t="s">
        <v>132</v>
      </c>
      <c r="H667" s="184">
        <v>89.188999999999993</v>
      </c>
      <c r="I667" s="185"/>
      <c r="J667" s="186">
        <f>ROUND(I667*H667,2)</f>
        <v>0</v>
      </c>
      <c r="K667" s="182" t="s">
        <v>133</v>
      </c>
      <c r="L667" s="187"/>
      <c r="M667" s="188" t="s">
        <v>1</v>
      </c>
      <c r="N667" s="189" t="s">
        <v>38</v>
      </c>
      <c r="P667" s="146">
        <f>O667*H667</f>
        <v>0</v>
      </c>
      <c r="Q667" s="146">
        <v>2.8E-3</v>
      </c>
      <c r="R667" s="146">
        <f>Q667*H667</f>
        <v>0.24972919999999998</v>
      </c>
      <c r="S667" s="146">
        <v>0</v>
      </c>
      <c r="T667" s="147">
        <f>S667*H667</f>
        <v>0</v>
      </c>
      <c r="AR667" s="148" t="s">
        <v>496</v>
      </c>
      <c r="AT667" s="148" t="s">
        <v>840</v>
      </c>
      <c r="AU667" s="148" t="s">
        <v>89</v>
      </c>
      <c r="AY667" s="17" t="s">
        <v>127</v>
      </c>
      <c r="BE667" s="149">
        <f>IF(N667="základní",J667,0)</f>
        <v>0</v>
      </c>
      <c r="BF667" s="149">
        <f>IF(N667="snížená",J667,0)</f>
        <v>0</v>
      </c>
      <c r="BG667" s="149">
        <f>IF(N667="zákl. přenesená",J667,0)</f>
        <v>0</v>
      </c>
      <c r="BH667" s="149">
        <f>IF(N667="sníž. přenesená",J667,0)</f>
        <v>0</v>
      </c>
      <c r="BI667" s="149">
        <f>IF(N667="nulová",J667,0)</f>
        <v>0</v>
      </c>
      <c r="BJ667" s="17" t="s">
        <v>81</v>
      </c>
      <c r="BK667" s="149">
        <f>ROUND(I667*H667,2)</f>
        <v>0</v>
      </c>
      <c r="BL667" s="17" t="s">
        <v>307</v>
      </c>
      <c r="BM667" s="148" t="s">
        <v>1070</v>
      </c>
    </row>
    <row r="668" spans="2:65" s="1" customFormat="1" ht="11.25">
      <c r="B668" s="32"/>
      <c r="D668" s="150" t="s">
        <v>136</v>
      </c>
      <c r="F668" s="151" t="s">
        <v>1069</v>
      </c>
      <c r="I668" s="152"/>
      <c r="L668" s="32"/>
      <c r="M668" s="153"/>
      <c r="T668" s="56"/>
      <c r="AT668" s="17" t="s">
        <v>136</v>
      </c>
      <c r="AU668" s="17" t="s">
        <v>89</v>
      </c>
    </row>
    <row r="669" spans="2:65" s="13" customFormat="1" ht="11.25">
      <c r="B669" s="160"/>
      <c r="D669" s="150" t="s">
        <v>150</v>
      </c>
      <c r="F669" s="162" t="s">
        <v>1071</v>
      </c>
      <c r="H669" s="163">
        <v>89.188999999999993</v>
      </c>
      <c r="I669" s="164"/>
      <c r="L669" s="160"/>
      <c r="M669" s="165"/>
      <c r="T669" s="166"/>
      <c r="AT669" s="161" t="s">
        <v>150</v>
      </c>
      <c r="AU669" s="161" t="s">
        <v>89</v>
      </c>
      <c r="AV669" s="13" t="s">
        <v>89</v>
      </c>
      <c r="AW669" s="13" t="s">
        <v>3</v>
      </c>
      <c r="AX669" s="13" t="s">
        <v>81</v>
      </c>
      <c r="AY669" s="161" t="s">
        <v>127</v>
      </c>
    </row>
    <row r="670" spans="2:65" s="1" customFormat="1" ht="16.5" customHeight="1">
      <c r="B670" s="136"/>
      <c r="C670" s="137" t="s">
        <v>1072</v>
      </c>
      <c r="D670" s="137" t="s">
        <v>129</v>
      </c>
      <c r="E670" s="138" t="s">
        <v>1073</v>
      </c>
      <c r="F670" s="139" t="s">
        <v>1074</v>
      </c>
      <c r="G670" s="140" t="s">
        <v>132</v>
      </c>
      <c r="H670" s="141">
        <v>33</v>
      </c>
      <c r="I670" s="142"/>
      <c r="J670" s="143">
        <f>ROUND(I670*H670,2)</f>
        <v>0</v>
      </c>
      <c r="K670" s="139" t="s">
        <v>1</v>
      </c>
      <c r="L670" s="32"/>
      <c r="M670" s="144" t="s">
        <v>1</v>
      </c>
      <c r="N670" s="145" t="s">
        <v>38</v>
      </c>
      <c r="P670" s="146">
        <f>O670*H670</f>
        <v>0</v>
      </c>
      <c r="Q670" s="146">
        <v>2.6540000000000001E-2</v>
      </c>
      <c r="R670" s="146">
        <f>Q670*H670</f>
        <v>0.87582000000000004</v>
      </c>
      <c r="S670" s="146">
        <v>0</v>
      </c>
      <c r="T670" s="147">
        <f>S670*H670</f>
        <v>0</v>
      </c>
      <c r="AR670" s="148" t="s">
        <v>307</v>
      </c>
      <c r="AT670" s="148" t="s">
        <v>129</v>
      </c>
      <c r="AU670" s="148" t="s">
        <v>89</v>
      </c>
      <c r="AY670" s="17" t="s">
        <v>127</v>
      </c>
      <c r="BE670" s="149">
        <f>IF(N670="základní",J670,0)</f>
        <v>0</v>
      </c>
      <c r="BF670" s="149">
        <f>IF(N670="snížená",J670,0)</f>
        <v>0</v>
      </c>
      <c r="BG670" s="149">
        <f>IF(N670="zákl. přenesená",J670,0)</f>
        <v>0</v>
      </c>
      <c r="BH670" s="149">
        <f>IF(N670="sníž. přenesená",J670,0)</f>
        <v>0</v>
      </c>
      <c r="BI670" s="149">
        <f>IF(N670="nulová",J670,0)</f>
        <v>0</v>
      </c>
      <c r="BJ670" s="17" t="s">
        <v>81</v>
      </c>
      <c r="BK670" s="149">
        <f>ROUND(I670*H670,2)</f>
        <v>0</v>
      </c>
      <c r="BL670" s="17" t="s">
        <v>307</v>
      </c>
      <c r="BM670" s="148" t="s">
        <v>1075</v>
      </c>
    </row>
    <row r="671" spans="2:65" s="1" customFormat="1" ht="19.5">
      <c r="B671" s="32"/>
      <c r="D671" s="150" t="s">
        <v>136</v>
      </c>
      <c r="F671" s="151" t="s">
        <v>1076</v>
      </c>
      <c r="I671" s="152"/>
      <c r="L671" s="32"/>
      <c r="M671" s="153"/>
      <c r="T671" s="56"/>
      <c r="AT671" s="17" t="s">
        <v>136</v>
      </c>
      <c r="AU671" s="17" t="s">
        <v>89</v>
      </c>
    </row>
    <row r="672" spans="2:65" s="13" customFormat="1" ht="11.25">
      <c r="B672" s="160"/>
      <c r="D672" s="150" t="s">
        <v>150</v>
      </c>
      <c r="E672" s="161" t="s">
        <v>1</v>
      </c>
      <c r="F672" s="162" t="s">
        <v>1077</v>
      </c>
      <c r="H672" s="163">
        <v>23</v>
      </c>
      <c r="I672" s="164"/>
      <c r="L672" s="160"/>
      <c r="M672" s="165"/>
      <c r="T672" s="166"/>
      <c r="AT672" s="161" t="s">
        <v>150</v>
      </c>
      <c r="AU672" s="161" t="s">
        <v>89</v>
      </c>
      <c r="AV672" s="13" t="s">
        <v>89</v>
      </c>
      <c r="AW672" s="13" t="s">
        <v>30</v>
      </c>
      <c r="AX672" s="13" t="s">
        <v>73</v>
      </c>
      <c r="AY672" s="161" t="s">
        <v>127</v>
      </c>
    </row>
    <row r="673" spans="2:65" s="13" customFormat="1" ht="11.25">
      <c r="B673" s="160"/>
      <c r="D673" s="150" t="s">
        <v>150</v>
      </c>
      <c r="E673" s="161" t="s">
        <v>1</v>
      </c>
      <c r="F673" s="162" t="s">
        <v>1078</v>
      </c>
      <c r="H673" s="163">
        <v>10</v>
      </c>
      <c r="I673" s="164"/>
      <c r="L673" s="160"/>
      <c r="M673" s="165"/>
      <c r="T673" s="166"/>
      <c r="AT673" s="161" t="s">
        <v>150</v>
      </c>
      <c r="AU673" s="161" t="s">
        <v>89</v>
      </c>
      <c r="AV673" s="13" t="s">
        <v>89</v>
      </c>
      <c r="AW673" s="13" t="s">
        <v>30</v>
      </c>
      <c r="AX673" s="13" t="s">
        <v>73</v>
      </c>
      <c r="AY673" s="161" t="s">
        <v>127</v>
      </c>
    </row>
    <row r="674" spans="2:65" s="14" customFormat="1" ht="11.25">
      <c r="B674" s="167"/>
      <c r="D674" s="150" t="s">
        <v>150</v>
      </c>
      <c r="E674" s="168" t="s">
        <v>295</v>
      </c>
      <c r="F674" s="169" t="s">
        <v>165</v>
      </c>
      <c r="H674" s="170">
        <v>33</v>
      </c>
      <c r="I674" s="171"/>
      <c r="L674" s="167"/>
      <c r="M674" s="172"/>
      <c r="T674" s="173"/>
      <c r="AT674" s="168" t="s">
        <v>150</v>
      </c>
      <c r="AU674" s="168" t="s">
        <v>89</v>
      </c>
      <c r="AV674" s="14" t="s">
        <v>134</v>
      </c>
      <c r="AW674" s="14" t="s">
        <v>30</v>
      </c>
      <c r="AX674" s="14" t="s">
        <v>81</v>
      </c>
      <c r="AY674" s="168" t="s">
        <v>127</v>
      </c>
    </row>
    <row r="675" spans="2:65" s="1" customFormat="1" ht="33" customHeight="1">
      <c r="B675" s="136"/>
      <c r="C675" s="137" t="s">
        <v>1079</v>
      </c>
      <c r="D675" s="137" t="s">
        <v>129</v>
      </c>
      <c r="E675" s="138" t="s">
        <v>1080</v>
      </c>
      <c r="F675" s="139" t="s">
        <v>1081</v>
      </c>
      <c r="G675" s="140" t="s">
        <v>912</v>
      </c>
      <c r="H675" s="190"/>
      <c r="I675" s="142"/>
      <c r="J675" s="143">
        <f>ROUND(I675*H675,2)</f>
        <v>0</v>
      </c>
      <c r="K675" s="139" t="s">
        <v>133</v>
      </c>
      <c r="L675" s="32"/>
      <c r="M675" s="144" t="s">
        <v>1</v>
      </c>
      <c r="N675" s="145" t="s">
        <v>38</v>
      </c>
      <c r="P675" s="146">
        <f>O675*H675</f>
        <v>0</v>
      </c>
      <c r="Q675" s="146">
        <v>0</v>
      </c>
      <c r="R675" s="146">
        <f>Q675*H675</f>
        <v>0</v>
      </c>
      <c r="S675" s="146">
        <v>0</v>
      </c>
      <c r="T675" s="147">
        <f>S675*H675</f>
        <v>0</v>
      </c>
      <c r="AR675" s="148" t="s">
        <v>307</v>
      </c>
      <c r="AT675" s="148" t="s">
        <v>129</v>
      </c>
      <c r="AU675" s="148" t="s">
        <v>89</v>
      </c>
      <c r="AY675" s="17" t="s">
        <v>127</v>
      </c>
      <c r="BE675" s="149">
        <f>IF(N675="základní",J675,0)</f>
        <v>0</v>
      </c>
      <c r="BF675" s="149">
        <f>IF(N675="snížená",J675,0)</f>
        <v>0</v>
      </c>
      <c r="BG675" s="149">
        <f>IF(N675="zákl. přenesená",J675,0)</f>
        <v>0</v>
      </c>
      <c r="BH675" s="149">
        <f>IF(N675="sníž. přenesená",J675,0)</f>
        <v>0</v>
      </c>
      <c r="BI675" s="149">
        <f>IF(N675="nulová",J675,0)</f>
        <v>0</v>
      </c>
      <c r="BJ675" s="17" t="s">
        <v>81</v>
      </c>
      <c r="BK675" s="149">
        <f>ROUND(I675*H675,2)</f>
        <v>0</v>
      </c>
      <c r="BL675" s="17" t="s">
        <v>307</v>
      </c>
      <c r="BM675" s="148" t="s">
        <v>1082</v>
      </c>
    </row>
    <row r="676" spans="2:65" s="1" customFormat="1" ht="39">
      <c r="B676" s="32"/>
      <c r="D676" s="150" t="s">
        <v>136</v>
      </c>
      <c r="F676" s="151" t="s">
        <v>1083</v>
      </c>
      <c r="I676" s="152"/>
      <c r="L676" s="32"/>
      <c r="M676" s="153"/>
      <c r="T676" s="56"/>
      <c r="AT676" s="17" t="s">
        <v>136</v>
      </c>
      <c r="AU676" s="17" t="s">
        <v>89</v>
      </c>
    </row>
    <row r="677" spans="2:65" s="11" customFormat="1" ht="22.9" customHeight="1">
      <c r="B677" s="124"/>
      <c r="D677" s="125" t="s">
        <v>72</v>
      </c>
      <c r="E677" s="134" t="s">
        <v>1084</v>
      </c>
      <c r="F677" s="134" t="s">
        <v>1085</v>
      </c>
      <c r="I677" s="127"/>
      <c r="J677" s="135">
        <f>BK677</f>
        <v>0</v>
      </c>
      <c r="L677" s="124"/>
      <c r="M677" s="129"/>
      <c r="P677" s="130">
        <f>SUM(P678:P692)</f>
        <v>0</v>
      </c>
      <c r="R677" s="130">
        <f>SUM(R678:R692)</f>
        <v>7.688600000000001E-2</v>
      </c>
      <c r="T677" s="131">
        <f>SUM(T678:T692)</f>
        <v>0</v>
      </c>
      <c r="AR677" s="125" t="s">
        <v>89</v>
      </c>
      <c r="AT677" s="132" t="s">
        <v>72</v>
      </c>
      <c r="AU677" s="132" t="s">
        <v>81</v>
      </c>
      <c r="AY677" s="125" t="s">
        <v>127</v>
      </c>
      <c r="BK677" s="133">
        <f>SUM(BK678:BK692)</f>
        <v>0</v>
      </c>
    </row>
    <row r="678" spans="2:65" s="1" customFormat="1" ht="24.2" customHeight="1">
      <c r="B678" s="136"/>
      <c r="C678" s="137" t="s">
        <v>1086</v>
      </c>
      <c r="D678" s="137" t="s">
        <v>129</v>
      </c>
      <c r="E678" s="138" t="s">
        <v>1087</v>
      </c>
      <c r="F678" s="139" t="s">
        <v>1088</v>
      </c>
      <c r="G678" s="140" t="s">
        <v>592</v>
      </c>
      <c r="H678" s="141">
        <v>12</v>
      </c>
      <c r="I678" s="142"/>
      <c r="J678" s="143">
        <f>ROUND(I678*H678,2)</f>
        <v>0</v>
      </c>
      <c r="K678" s="139" t="s">
        <v>133</v>
      </c>
      <c r="L678" s="32"/>
      <c r="M678" s="144" t="s">
        <v>1</v>
      </c>
      <c r="N678" s="145" t="s">
        <v>38</v>
      </c>
      <c r="P678" s="146">
        <f>O678*H678</f>
        <v>0</v>
      </c>
      <c r="Q678" s="146">
        <v>6.4999999999999997E-4</v>
      </c>
      <c r="R678" s="146">
        <f>Q678*H678</f>
        <v>7.7999999999999996E-3</v>
      </c>
      <c r="S678" s="146">
        <v>0</v>
      </c>
      <c r="T678" s="147">
        <f>S678*H678</f>
        <v>0</v>
      </c>
      <c r="AR678" s="148" t="s">
        <v>307</v>
      </c>
      <c r="AT678" s="148" t="s">
        <v>129</v>
      </c>
      <c r="AU678" s="148" t="s">
        <v>89</v>
      </c>
      <c r="AY678" s="17" t="s">
        <v>127</v>
      </c>
      <c r="BE678" s="149">
        <f>IF(N678="základní",J678,0)</f>
        <v>0</v>
      </c>
      <c r="BF678" s="149">
        <f>IF(N678="snížená",J678,0)</f>
        <v>0</v>
      </c>
      <c r="BG678" s="149">
        <f>IF(N678="zákl. přenesená",J678,0)</f>
        <v>0</v>
      </c>
      <c r="BH678" s="149">
        <f>IF(N678="sníž. přenesená",J678,0)</f>
        <v>0</v>
      </c>
      <c r="BI678" s="149">
        <f>IF(N678="nulová",J678,0)</f>
        <v>0</v>
      </c>
      <c r="BJ678" s="17" t="s">
        <v>81</v>
      </c>
      <c r="BK678" s="149">
        <f>ROUND(I678*H678,2)</f>
        <v>0</v>
      </c>
      <c r="BL678" s="17" t="s">
        <v>307</v>
      </c>
      <c r="BM678" s="148" t="s">
        <v>1089</v>
      </c>
    </row>
    <row r="679" spans="2:65" s="1" customFormat="1" ht="19.5">
      <c r="B679" s="32"/>
      <c r="D679" s="150" t="s">
        <v>136</v>
      </c>
      <c r="F679" s="151" t="s">
        <v>1090</v>
      </c>
      <c r="I679" s="152"/>
      <c r="L679" s="32"/>
      <c r="M679" s="153"/>
      <c r="T679" s="56"/>
      <c r="AT679" s="17" t="s">
        <v>136</v>
      </c>
      <c r="AU679" s="17" t="s">
        <v>89</v>
      </c>
    </row>
    <row r="680" spans="2:65" s="13" customFormat="1" ht="11.25">
      <c r="B680" s="160"/>
      <c r="D680" s="150" t="s">
        <v>150</v>
      </c>
      <c r="E680" s="161" t="s">
        <v>1</v>
      </c>
      <c r="F680" s="162" t="s">
        <v>1091</v>
      </c>
      <c r="H680" s="163">
        <v>12</v>
      </c>
      <c r="I680" s="164"/>
      <c r="L680" s="160"/>
      <c r="M680" s="165"/>
      <c r="T680" s="166"/>
      <c r="AT680" s="161" t="s">
        <v>150</v>
      </c>
      <c r="AU680" s="161" t="s">
        <v>89</v>
      </c>
      <c r="AV680" s="13" t="s">
        <v>89</v>
      </c>
      <c r="AW680" s="13" t="s">
        <v>30</v>
      </c>
      <c r="AX680" s="13" t="s">
        <v>73</v>
      </c>
      <c r="AY680" s="161" t="s">
        <v>127</v>
      </c>
    </row>
    <row r="681" spans="2:65" s="14" customFormat="1" ht="11.25">
      <c r="B681" s="167"/>
      <c r="D681" s="150" t="s">
        <v>150</v>
      </c>
      <c r="E681" s="168" t="s">
        <v>1</v>
      </c>
      <c r="F681" s="169" t="s">
        <v>165</v>
      </c>
      <c r="H681" s="170">
        <v>12</v>
      </c>
      <c r="I681" s="171"/>
      <c r="L681" s="167"/>
      <c r="M681" s="172"/>
      <c r="T681" s="173"/>
      <c r="AT681" s="168" t="s">
        <v>150</v>
      </c>
      <c r="AU681" s="168" t="s">
        <v>89</v>
      </c>
      <c r="AV681" s="14" t="s">
        <v>134</v>
      </c>
      <c r="AW681" s="14" t="s">
        <v>30</v>
      </c>
      <c r="AX681" s="14" t="s">
        <v>81</v>
      </c>
      <c r="AY681" s="168" t="s">
        <v>127</v>
      </c>
    </row>
    <row r="682" spans="2:65" s="1" customFormat="1" ht="21.75" customHeight="1">
      <c r="B682" s="136"/>
      <c r="C682" s="137" t="s">
        <v>1092</v>
      </c>
      <c r="D682" s="137" t="s">
        <v>129</v>
      </c>
      <c r="E682" s="138" t="s">
        <v>1093</v>
      </c>
      <c r="F682" s="139" t="s">
        <v>1094</v>
      </c>
      <c r="G682" s="140" t="s">
        <v>592</v>
      </c>
      <c r="H682" s="141">
        <v>60.6</v>
      </c>
      <c r="I682" s="142"/>
      <c r="J682" s="143">
        <f>ROUND(I682*H682,2)</f>
        <v>0</v>
      </c>
      <c r="K682" s="139" t="s">
        <v>133</v>
      </c>
      <c r="L682" s="32"/>
      <c r="M682" s="144" t="s">
        <v>1</v>
      </c>
      <c r="N682" s="145" t="s">
        <v>38</v>
      </c>
      <c r="P682" s="146">
        <f>O682*H682</f>
        <v>0</v>
      </c>
      <c r="Q682" s="146">
        <v>9.1E-4</v>
      </c>
      <c r="R682" s="146">
        <f>Q682*H682</f>
        <v>5.5146000000000001E-2</v>
      </c>
      <c r="S682" s="146">
        <v>0</v>
      </c>
      <c r="T682" s="147">
        <f>S682*H682</f>
        <v>0</v>
      </c>
      <c r="AR682" s="148" t="s">
        <v>307</v>
      </c>
      <c r="AT682" s="148" t="s">
        <v>129</v>
      </c>
      <c r="AU682" s="148" t="s">
        <v>89</v>
      </c>
      <c r="AY682" s="17" t="s">
        <v>127</v>
      </c>
      <c r="BE682" s="149">
        <f>IF(N682="základní",J682,0)</f>
        <v>0</v>
      </c>
      <c r="BF682" s="149">
        <f>IF(N682="snížená",J682,0)</f>
        <v>0</v>
      </c>
      <c r="BG682" s="149">
        <f>IF(N682="zákl. přenesená",J682,0)</f>
        <v>0</v>
      </c>
      <c r="BH682" s="149">
        <f>IF(N682="sníž. přenesená",J682,0)</f>
        <v>0</v>
      </c>
      <c r="BI682" s="149">
        <f>IF(N682="nulová",J682,0)</f>
        <v>0</v>
      </c>
      <c r="BJ682" s="17" t="s">
        <v>81</v>
      </c>
      <c r="BK682" s="149">
        <f>ROUND(I682*H682,2)</f>
        <v>0</v>
      </c>
      <c r="BL682" s="17" t="s">
        <v>307</v>
      </c>
      <c r="BM682" s="148" t="s">
        <v>1095</v>
      </c>
    </row>
    <row r="683" spans="2:65" s="1" customFormat="1" ht="19.5">
      <c r="B683" s="32"/>
      <c r="D683" s="150" t="s">
        <v>136</v>
      </c>
      <c r="F683" s="151" t="s">
        <v>1096</v>
      </c>
      <c r="I683" s="152"/>
      <c r="L683" s="32"/>
      <c r="M683" s="153"/>
      <c r="T683" s="56"/>
      <c r="AT683" s="17" t="s">
        <v>136</v>
      </c>
      <c r="AU683" s="17" t="s">
        <v>89</v>
      </c>
    </row>
    <row r="684" spans="2:65" s="13" customFormat="1" ht="11.25">
      <c r="B684" s="160"/>
      <c r="D684" s="150" t="s">
        <v>150</v>
      </c>
      <c r="E684" s="161" t="s">
        <v>1</v>
      </c>
      <c r="F684" s="162" t="s">
        <v>1097</v>
      </c>
      <c r="H684" s="163">
        <v>60.6</v>
      </c>
      <c r="I684" s="164"/>
      <c r="L684" s="160"/>
      <c r="M684" s="165"/>
      <c r="T684" s="166"/>
      <c r="AT684" s="161" t="s">
        <v>150</v>
      </c>
      <c r="AU684" s="161" t="s">
        <v>89</v>
      </c>
      <c r="AV684" s="13" t="s">
        <v>89</v>
      </c>
      <c r="AW684" s="13" t="s">
        <v>30</v>
      </c>
      <c r="AX684" s="13" t="s">
        <v>81</v>
      </c>
      <c r="AY684" s="161" t="s">
        <v>127</v>
      </c>
    </row>
    <row r="685" spans="2:65" s="1" customFormat="1" ht="24.2" customHeight="1">
      <c r="B685" s="136"/>
      <c r="C685" s="137" t="s">
        <v>1098</v>
      </c>
      <c r="D685" s="137" t="s">
        <v>129</v>
      </c>
      <c r="E685" s="138" t="s">
        <v>1099</v>
      </c>
      <c r="F685" s="139" t="s">
        <v>1100</v>
      </c>
      <c r="G685" s="140" t="s">
        <v>820</v>
      </c>
      <c r="H685" s="141">
        <v>2</v>
      </c>
      <c r="I685" s="142"/>
      <c r="J685" s="143">
        <f>ROUND(I685*H685,2)</f>
        <v>0</v>
      </c>
      <c r="K685" s="139" t="s">
        <v>133</v>
      </c>
      <c r="L685" s="32"/>
      <c r="M685" s="144" t="s">
        <v>1</v>
      </c>
      <c r="N685" s="145" t="s">
        <v>38</v>
      </c>
      <c r="P685" s="146">
        <f>O685*H685</f>
        <v>0</v>
      </c>
      <c r="Q685" s="146">
        <v>1.9000000000000001E-4</v>
      </c>
      <c r="R685" s="146">
        <f>Q685*H685</f>
        <v>3.8000000000000002E-4</v>
      </c>
      <c r="S685" s="146">
        <v>0</v>
      </c>
      <c r="T685" s="147">
        <f>S685*H685</f>
        <v>0</v>
      </c>
      <c r="AR685" s="148" t="s">
        <v>307</v>
      </c>
      <c r="AT685" s="148" t="s">
        <v>129</v>
      </c>
      <c r="AU685" s="148" t="s">
        <v>89</v>
      </c>
      <c r="AY685" s="17" t="s">
        <v>127</v>
      </c>
      <c r="BE685" s="149">
        <f>IF(N685="základní",J685,0)</f>
        <v>0</v>
      </c>
      <c r="BF685" s="149">
        <f>IF(N685="snížená",J685,0)</f>
        <v>0</v>
      </c>
      <c r="BG685" s="149">
        <f>IF(N685="zákl. přenesená",J685,0)</f>
        <v>0</v>
      </c>
      <c r="BH685" s="149">
        <f>IF(N685="sníž. přenesená",J685,0)</f>
        <v>0</v>
      </c>
      <c r="BI685" s="149">
        <f>IF(N685="nulová",J685,0)</f>
        <v>0</v>
      </c>
      <c r="BJ685" s="17" t="s">
        <v>81</v>
      </c>
      <c r="BK685" s="149">
        <f>ROUND(I685*H685,2)</f>
        <v>0</v>
      </c>
      <c r="BL685" s="17" t="s">
        <v>307</v>
      </c>
      <c r="BM685" s="148" t="s">
        <v>1101</v>
      </c>
    </row>
    <row r="686" spans="2:65" s="1" customFormat="1" ht="19.5">
      <c r="B686" s="32"/>
      <c r="D686" s="150" t="s">
        <v>136</v>
      </c>
      <c r="F686" s="151" t="s">
        <v>1102</v>
      </c>
      <c r="I686" s="152"/>
      <c r="L686" s="32"/>
      <c r="M686" s="153"/>
      <c r="T686" s="56"/>
      <c r="AT686" s="17" t="s">
        <v>136</v>
      </c>
      <c r="AU686" s="17" t="s">
        <v>89</v>
      </c>
    </row>
    <row r="687" spans="2:65" s="13" customFormat="1" ht="11.25">
      <c r="B687" s="160"/>
      <c r="D687" s="150" t="s">
        <v>150</v>
      </c>
      <c r="E687" s="161" t="s">
        <v>1</v>
      </c>
      <c r="F687" s="162" t="s">
        <v>89</v>
      </c>
      <c r="H687" s="163">
        <v>2</v>
      </c>
      <c r="I687" s="164"/>
      <c r="L687" s="160"/>
      <c r="M687" s="165"/>
      <c r="T687" s="166"/>
      <c r="AT687" s="161" t="s">
        <v>150</v>
      </c>
      <c r="AU687" s="161" t="s">
        <v>89</v>
      </c>
      <c r="AV687" s="13" t="s">
        <v>89</v>
      </c>
      <c r="AW687" s="13" t="s">
        <v>30</v>
      </c>
      <c r="AX687" s="13" t="s">
        <v>81</v>
      </c>
      <c r="AY687" s="161" t="s">
        <v>127</v>
      </c>
    </row>
    <row r="688" spans="2:65" s="1" customFormat="1" ht="24.2" customHeight="1">
      <c r="B688" s="136"/>
      <c r="C688" s="137" t="s">
        <v>1103</v>
      </c>
      <c r="D688" s="137" t="s">
        <v>129</v>
      </c>
      <c r="E688" s="138" t="s">
        <v>1104</v>
      </c>
      <c r="F688" s="139" t="s">
        <v>1105</v>
      </c>
      <c r="G688" s="140" t="s">
        <v>592</v>
      </c>
      <c r="H688" s="141">
        <v>12</v>
      </c>
      <c r="I688" s="142"/>
      <c r="J688" s="143">
        <f>ROUND(I688*H688,2)</f>
        <v>0</v>
      </c>
      <c r="K688" s="139" t="s">
        <v>133</v>
      </c>
      <c r="L688" s="32"/>
      <c r="M688" s="144" t="s">
        <v>1</v>
      </c>
      <c r="N688" s="145" t="s">
        <v>38</v>
      </c>
      <c r="P688" s="146">
        <f>O688*H688</f>
        <v>0</v>
      </c>
      <c r="Q688" s="146">
        <v>1.1299999999999999E-3</v>
      </c>
      <c r="R688" s="146">
        <f>Q688*H688</f>
        <v>1.3559999999999999E-2</v>
      </c>
      <c r="S688" s="146">
        <v>0</v>
      </c>
      <c r="T688" s="147">
        <f>S688*H688</f>
        <v>0</v>
      </c>
      <c r="AR688" s="148" t="s">
        <v>307</v>
      </c>
      <c r="AT688" s="148" t="s">
        <v>129</v>
      </c>
      <c r="AU688" s="148" t="s">
        <v>89</v>
      </c>
      <c r="AY688" s="17" t="s">
        <v>127</v>
      </c>
      <c r="BE688" s="149">
        <f>IF(N688="základní",J688,0)</f>
        <v>0</v>
      </c>
      <c r="BF688" s="149">
        <f>IF(N688="snížená",J688,0)</f>
        <v>0</v>
      </c>
      <c r="BG688" s="149">
        <f>IF(N688="zákl. přenesená",J688,0)</f>
        <v>0</v>
      </c>
      <c r="BH688" s="149">
        <f>IF(N688="sníž. přenesená",J688,0)</f>
        <v>0</v>
      </c>
      <c r="BI688" s="149">
        <f>IF(N688="nulová",J688,0)</f>
        <v>0</v>
      </c>
      <c r="BJ688" s="17" t="s">
        <v>81</v>
      </c>
      <c r="BK688" s="149">
        <f>ROUND(I688*H688,2)</f>
        <v>0</v>
      </c>
      <c r="BL688" s="17" t="s">
        <v>307</v>
      </c>
      <c r="BM688" s="148" t="s">
        <v>1106</v>
      </c>
    </row>
    <row r="689" spans="2:65" s="1" customFormat="1" ht="19.5">
      <c r="B689" s="32"/>
      <c r="D689" s="150" t="s">
        <v>136</v>
      </c>
      <c r="F689" s="151" t="s">
        <v>1107</v>
      </c>
      <c r="I689" s="152"/>
      <c r="L689" s="32"/>
      <c r="M689" s="153"/>
      <c r="T689" s="56"/>
      <c r="AT689" s="17" t="s">
        <v>136</v>
      </c>
      <c r="AU689" s="17" t="s">
        <v>89</v>
      </c>
    </row>
    <row r="690" spans="2:65" s="13" customFormat="1" ht="11.25">
      <c r="B690" s="160"/>
      <c r="D690" s="150" t="s">
        <v>150</v>
      </c>
      <c r="E690" s="161" t="s">
        <v>1</v>
      </c>
      <c r="F690" s="162" t="s">
        <v>1108</v>
      </c>
      <c r="H690" s="163">
        <v>12</v>
      </c>
      <c r="I690" s="164"/>
      <c r="L690" s="160"/>
      <c r="M690" s="165"/>
      <c r="T690" s="166"/>
      <c r="AT690" s="161" t="s">
        <v>150</v>
      </c>
      <c r="AU690" s="161" t="s">
        <v>89</v>
      </c>
      <c r="AV690" s="13" t="s">
        <v>89</v>
      </c>
      <c r="AW690" s="13" t="s">
        <v>30</v>
      </c>
      <c r="AX690" s="13" t="s">
        <v>81</v>
      </c>
      <c r="AY690" s="161" t="s">
        <v>127</v>
      </c>
    </row>
    <row r="691" spans="2:65" s="1" customFormat="1" ht="33" customHeight="1">
      <c r="B691" s="136"/>
      <c r="C691" s="137" t="s">
        <v>1109</v>
      </c>
      <c r="D691" s="137" t="s">
        <v>129</v>
      </c>
      <c r="E691" s="138" t="s">
        <v>1110</v>
      </c>
      <c r="F691" s="139" t="s">
        <v>1111</v>
      </c>
      <c r="G691" s="140" t="s">
        <v>912</v>
      </c>
      <c r="H691" s="190"/>
      <c r="I691" s="142"/>
      <c r="J691" s="143">
        <f>ROUND(I691*H691,2)</f>
        <v>0</v>
      </c>
      <c r="K691" s="139" t="s">
        <v>133</v>
      </c>
      <c r="L691" s="32"/>
      <c r="M691" s="144" t="s">
        <v>1</v>
      </c>
      <c r="N691" s="145" t="s">
        <v>38</v>
      </c>
      <c r="P691" s="146">
        <f>O691*H691</f>
        <v>0</v>
      </c>
      <c r="Q691" s="146">
        <v>0</v>
      </c>
      <c r="R691" s="146">
        <f>Q691*H691</f>
        <v>0</v>
      </c>
      <c r="S691" s="146">
        <v>0</v>
      </c>
      <c r="T691" s="147">
        <f>S691*H691</f>
        <v>0</v>
      </c>
      <c r="AR691" s="148" t="s">
        <v>307</v>
      </c>
      <c r="AT691" s="148" t="s">
        <v>129</v>
      </c>
      <c r="AU691" s="148" t="s">
        <v>89</v>
      </c>
      <c r="AY691" s="17" t="s">
        <v>127</v>
      </c>
      <c r="BE691" s="149">
        <f>IF(N691="základní",J691,0)</f>
        <v>0</v>
      </c>
      <c r="BF691" s="149">
        <f>IF(N691="snížená",J691,0)</f>
        <v>0</v>
      </c>
      <c r="BG691" s="149">
        <f>IF(N691="zákl. přenesená",J691,0)</f>
        <v>0</v>
      </c>
      <c r="BH691" s="149">
        <f>IF(N691="sníž. přenesená",J691,0)</f>
        <v>0</v>
      </c>
      <c r="BI691" s="149">
        <f>IF(N691="nulová",J691,0)</f>
        <v>0</v>
      </c>
      <c r="BJ691" s="17" t="s">
        <v>81</v>
      </c>
      <c r="BK691" s="149">
        <f>ROUND(I691*H691,2)</f>
        <v>0</v>
      </c>
      <c r="BL691" s="17" t="s">
        <v>307</v>
      </c>
      <c r="BM691" s="148" t="s">
        <v>1112</v>
      </c>
    </row>
    <row r="692" spans="2:65" s="1" customFormat="1" ht="29.25">
      <c r="B692" s="32"/>
      <c r="D692" s="150" t="s">
        <v>136</v>
      </c>
      <c r="F692" s="151" t="s">
        <v>1113</v>
      </c>
      <c r="I692" s="152"/>
      <c r="L692" s="32"/>
      <c r="M692" s="153"/>
      <c r="T692" s="56"/>
      <c r="AT692" s="17" t="s">
        <v>136</v>
      </c>
      <c r="AU692" s="17" t="s">
        <v>89</v>
      </c>
    </row>
    <row r="693" spans="2:65" s="11" customFormat="1" ht="22.9" customHeight="1">
      <c r="B693" s="124"/>
      <c r="D693" s="125" t="s">
        <v>72</v>
      </c>
      <c r="E693" s="134" t="s">
        <v>1114</v>
      </c>
      <c r="F693" s="134" t="s">
        <v>1115</v>
      </c>
      <c r="I693" s="127"/>
      <c r="J693" s="135">
        <f>BK693</f>
        <v>0</v>
      </c>
      <c r="L693" s="124"/>
      <c r="M693" s="129"/>
      <c r="P693" s="130">
        <f>SUM(P694:P719)</f>
        <v>0</v>
      </c>
      <c r="R693" s="130">
        <f>SUM(R694:R719)</f>
        <v>5.04E-2</v>
      </c>
      <c r="T693" s="131">
        <f>SUM(T694:T719)</f>
        <v>0</v>
      </c>
      <c r="AR693" s="125" t="s">
        <v>89</v>
      </c>
      <c r="AT693" s="132" t="s">
        <v>72</v>
      </c>
      <c r="AU693" s="132" t="s">
        <v>81</v>
      </c>
      <c r="AY693" s="125" t="s">
        <v>127</v>
      </c>
      <c r="BK693" s="133">
        <f>SUM(BK694:BK719)</f>
        <v>0</v>
      </c>
    </row>
    <row r="694" spans="2:65" s="1" customFormat="1" ht="24.2" customHeight="1">
      <c r="B694" s="136"/>
      <c r="C694" s="137" t="s">
        <v>1116</v>
      </c>
      <c r="D694" s="137" t="s">
        <v>129</v>
      </c>
      <c r="E694" s="138" t="s">
        <v>1117</v>
      </c>
      <c r="F694" s="139" t="s">
        <v>1118</v>
      </c>
      <c r="G694" s="140" t="s">
        <v>592</v>
      </c>
      <c r="H694" s="141">
        <v>12</v>
      </c>
      <c r="I694" s="142"/>
      <c r="J694" s="143">
        <f>ROUND(I694*H694,2)</f>
        <v>0</v>
      </c>
      <c r="K694" s="139" t="s">
        <v>133</v>
      </c>
      <c r="L694" s="32"/>
      <c r="M694" s="144" t="s">
        <v>1</v>
      </c>
      <c r="N694" s="145" t="s">
        <v>38</v>
      </c>
      <c r="P694" s="146">
        <f>O694*H694</f>
        <v>0</v>
      </c>
      <c r="Q694" s="146">
        <v>0</v>
      </c>
      <c r="R694" s="146">
        <f>Q694*H694</f>
        <v>0</v>
      </c>
      <c r="S694" s="146">
        <v>0</v>
      </c>
      <c r="T694" s="147">
        <f>S694*H694</f>
        <v>0</v>
      </c>
      <c r="AR694" s="148" t="s">
        <v>307</v>
      </c>
      <c r="AT694" s="148" t="s">
        <v>129</v>
      </c>
      <c r="AU694" s="148" t="s">
        <v>89</v>
      </c>
      <c r="AY694" s="17" t="s">
        <v>127</v>
      </c>
      <c r="BE694" s="149">
        <f>IF(N694="základní",J694,0)</f>
        <v>0</v>
      </c>
      <c r="BF694" s="149">
        <f>IF(N694="snížená",J694,0)</f>
        <v>0</v>
      </c>
      <c r="BG694" s="149">
        <f>IF(N694="zákl. přenesená",J694,0)</f>
        <v>0</v>
      </c>
      <c r="BH694" s="149">
        <f>IF(N694="sníž. přenesená",J694,0)</f>
        <v>0</v>
      </c>
      <c r="BI694" s="149">
        <f>IF(N694="nulová",J694,0)</f>
        <v>0</v>
      </c>
      <c r="BJ694" s="17" t="s">
        <v>81</v>
      </c>
      <c r="BK694" s="149">
        <f>ROUND(I694*H694,2)</f>
        <v>0</v>
      </c>
      <c r="BL694" s="17" t="s">
        <v>307</v>
      </c>
      <c r="BM694" s="148" t="s">
        <v>1119</v>
      </c>
    </row>
    <row r="695" spans="2:65" s="1" customFormat="1" ht="19.5">
      <c r="B695" s="32"/>
      <c r="D695" s="150" t="s">
        <v>136</v>
      </c>
      <c r="F695" s="151" t="s">
        <v>1120</v>
      </c>
      <c r="I695" s="152"/>
      <c r="L695" s="32"/>
      <c r="M695" s="153"/>
      <c r="T695" s="56"/>
      <c r="AT695" s="17" t="s">
        <v>136</v>
      </c>
      <c r="AU695" s="17" t="s">
        <v>89</v>
      </c>
    </row>
    <row r="696" spans="2:65" s="13" customFormat="1" ht="11.25">
      <c r="B696" s="160"/>
      <c r="D696" s="150" t="s">
        <v>150</v>
      </c>
      <c r="E696" s="161" t="s">
        <v>1</v>
      </c>
      <c r="F696" s="162" t="s">
        <v>1091</v>
      </c>
      <c r="H696" s="163">
        <v>12</v>
      </c>
      <c r="I696" s="164"/>
      <c r="L696" s="160"/>
      <c r="M696" s="165"/>
      <c r="T696" s="166"/>
      <c r="AT696" s="161" t="s">
        <v>150</v>
      </c>
      <c r="AU696" s="161" t="s">
        <v>89</v>
      </c>
      <c r="AV696" s="13" t="s">
        <v>89</v>
      </c>
      <c r="AW696" s="13" t="s">
        <v>30</v>
      </c>
      <c r="AX696" s="13" t="s">
        <v>81</v>
      </c>
      <c r="AY696" s="161" t="s">
        <v>127</v>
      </c>
    </row>
    <row r="697" spans="2:65" s="1" customFormat="1" ht="24.2" customHeight="1">
      <c r="B697" s="136"/>
      <c r="C697" s="180" t="s">
        <v>1121</v>
      </c>
      <c r="D697" s="180" t="s">
        <v>840</v>
      </c>
      <c r="E697" s="181" t="s">
        <v>1122</v>
      </c>
      <c r="F697" s="182" t="s">
        <v>1123</v>
      </c>
      <c r="G697" s="183" t="s">
        <v>592</v>
      </c>
      <c r="H697" s="184">
        <v>12.6</v>
      </c>
      <c r="I697" s="185"/>
      <c r="J697" s="186">
        <f>ROUND(I697*H697,2)</f>
        <v>0</v>
      </c>
      <c r="K697" s="182" t="s">
        <v>133</v>
      </c>
      <c r="L697" s="187"/>
      <c r="M697" s="188" t="s">
        <v>1</v>
      </c>
      <c r="N697" s="189" t="s">
        <v>38</v>
      </c>
      <c r="P697" s="146">
        <f>O697*H697</f>
        <v>0</v>
      </c>
      <c r="Q697" s="146">
        <v>4.0000000000000001E-3</v>
      </c>
      <c r="R697" s="146">
        <f>Q697*H697</f>
        <v>5.04E-2</v>
      </c>
      <c r="S697" s="146">
        <v>0</v>
      </c>
      <c r="T697" s="147">
        <f>S697*H697</f>
        <v>0</v>
      </c>
      <c r="AR697" s="148" t="s">
        <v>496</v>
      </c>
      <c r="AT697" s="148" t="s">
        <v>840</v>
      </c>
      <c r="AU697" s="148" t="s">
        <v>89</v>
      </c>
      <c r="AY697" s="17" t="s">
        <v>127</v>
      </c>
      <c r="BE697" s="149">
        <f>IF(N697="základní",J697,0)</f>
        <v>0</v>
      </c>
      <c r="BF697" s="149">
        <f>IF(N697="snížená",J697,0)</f>
        <v>0</v>
      </c>
      <c r="BG697" s="149">
        <f>IF(N697="zákl. přenesená",J697,0)</f>
        <v>0</v>
      </c>
      <c r="BH697" s="149">
        <f>IF(N697="sníž. přenesená",J697,0)</f>
        <v>0</v>
      </c>
      <c r="BI697" s="149">
        <f>IF(N697="nulová",J697,0)</f>
        <v>0</v>
      </c>
      <c r="BJ697" s="17" t="s">
        <v>81</v>
      </c>
      <c r="BK697" s="149">
        <f>ROUND(I697*H697,2)</f>
        <v>0</v>
      </c>
      <c r="BL697" s="17" t="s">
        <v>307</v>
      </c>
      <c r="BM697" s="148" t="s">
        <v>1124</v>
      </c>
    </row>
    <row r="698" spans="2:65" s="1" customFormat="1" ht="11.25">
      <c r="B698" s="32"/>
      <c r="D698" s="150" t="s">
        <v>136</v>
      </c>
      <c r="F698" s="151" t="s">
        <v>1123</v>
      </c>
      <c r="I698" s="152"/>
      <c r="L698" s="32"/>
      <c r="M698" s="153"/>
      <c r="T698" s="56"/>
      <c r="AT698" s="17" t="s">
        <v>136</v>
      </c>
      <c r="AU698" s="17" t="s">
        <v>89</v>
      </c>
    </row>
    <row r="699" spans="2:65" s="13" customFormat="1" ht="11.25">
      <c r="B699" s="160"/>
      <c r="D699" s="150" t="s">
        <v>150</v>
      </c>
      <c r="F699" s="162" t="s">
        <v>1125</v>
      </c>
      <c r="H699" s="163">
        <v>12.6</v>
      </c>
      <c r="I699" s="164"/>
      <c r="L699" s="160"/>
      <c r="M699" s="165"/>
      <c r="T699" s="166"/>
      <c r="AT699" s="161" t="s">
        <v>150</v>
      </c>
      <c r="AU699" s="161" t="s">
        <v>89</v>
      </c>
      <c r="AV699" s="13" t="s">
        <v>89</v>
      </c>
      <c r="AW699" s="13" t="s">
        <v>3</v>
      </c>
      <c r="AX699" s="13" t="s">
        <v>81</v>
      </c>
      <c r="AY699" s="161" t="s">
        <v>127</v>
      </c>
    </row>
    <row r="700" spans="2:65" s="1" customFormat="1" ht="24.2" customHeight="1">
      <c r="B700" s="136"/>
      <c r="C700" s="137" t="s">
        <v>1126</v>
      </c>
      <c r="D700" s="137" t="s">
        <v>129</v>
      </c>
      <c r="E700" s="138" t="s">
        <v>1127</v>
      </c>
      <c r="F700" s="139" t="s">
        <v>1128</v>
      </c>
      <c r="G700" s="140" t="s">
        <v>820</v>
      </c>
      <c r="H700" s="141">
        <v>1</v>
      </c>
      <c r="I700" s="142"/>
      <c r="J700" s="143">
        <f>ROUND(I700*H700,2)</f>
        <v>0</v>
      </c>
      <c r="K700" s="139" t="s">
        <v>1</v>
      </c>
      <c r="L700" s="32"/>
      <c r="M700" s="144" t="s">
        <v>1</v>
      </c>
      <c r="N700" s="145" t="s">
        <v>38</v>
      </c>
      <c r="P700" s="146">
        <f>O700*H700</f>
        <v>0</v>
      </c>
      <c r="Q700" s="146">
        <v>0</v>
      </c>
      <c r="R700" s="146">
        <f>Q700*H700</f>
        <v>0</v>
      </c>
      <c r="S700" s="146">
        <v>0</v>
      </c>
      <c r="T700" s="147">
        <f>S700*H700</f>
        <v>0</v>
      </c>
      <c r="AR700" s="148" t="s">
        <v>307</v>
      </c>
      <c r="AT700" s="148" t="s">
        <v>129</v>
      </c>
      <c r="AU700" s="148" t="s">
        <v>89</v>
      </c>
      <c r="AY700" s="17" t="s">
        <v>127</v>
      </c>
      <c r="BE700" s="149">
        <f>IF(N700="základní",J700,0)</f>
        <v>0</v>
      </c>
      <c r="BF700" s="149">
        <f>IF(N700="snížená",J700,0)</f>
        <v>0</v>
      </c>
      <c r="BG700" s="149">
        <f>IF(N700="zákl. přenesená",J700,0)</f>
        <v>0</v>
      </c>
      <c r="BH700" s="149">
        <f>IF(N700="sníž. přenesená",J700,0)</f>
        <v>0</v>
      </c>
      <c r="BI700" s="149">
        <f>IF(N700="nulová",J700,0)</f>
        <v>0</v>
      </c>
      <c r="BJ700" s="17" t="s">
        <v>81</v>
      </c>
      <c r="BK700" s="149">
        <f>ROUND(I700*H700,2)</f>
        <v>0</v>
      </c>
      <c r="BL700" s="17" t="s">
        <v>307</v>
      </c>
      <c r="BM700" s="148" t="s">
        <v>1129</v>
      </c>
    </row>
    <row r="701" spans="2:65" s="1" customFormat="1" ht="19.5">
      <c r="B701" s="32"/>
      <c r="D701" s="150" t="s">
        <v>136</v>
      </c>
      <c r="F701" s="151" t="s">
        <v>1128</v>
      </c>
      <c r="I701" s="152"/>
      <c r="L701" s="32"/>
      <c r="M701" s="153"/>
      <c r="T701" s="56"/>
      <c r="AT701" s="17" t="s">
        <v>136</v>
      </c>
      <c r="AU701" s="17" t="s">
        <v>89</v>
      </c>
    </row>
    <row r="702" spans="2:65" s="13" customFormat="1" ht="11.25">
      <c r="B702" s="160"/>
      <c r="D702" s="150" t="s">
        <v>150</v>
      </c>
      <c r="E702" s="161" t="s">
        <v>1</v>
      </c>
      <c r="F702" s="162" t="s">
        <v>1130</v>
      </c>
      <c r="H702" s="163">
        <v>1</v>
      </c>
      <c r="I702" s="164"/>
      <c r="L702" s="160"/>
      <c r="M702" s="165"/>
      <c r="T702" s="166"/>
      <c r="AT702" s="161" t="s">
        <v>150</v>
      </c>
      <c r="AU702" s="161" t="s">
        <v>89</v>
      </c>
      <c r="AV702" s="13" t="s">
        <v>89</v>
      </c>
      <c r="AW702" s="13" t="s">
        <v>30</v>
      </c>
      <c r="AX702" s="13" t="s">
        <v>81</v>
      </c>
      <c r="AY702" s="161" t="s">
        <v>127</v>
      </c>
    </row>
    <row r="703" spans="2:65" s="1" customFormat="1" ht="24.2" customHeight="1">
      <c r="B703" s="136"/>
      <c r="C703" s="137" t="s">
        <v>1131</v>
      </c>
      <c r="D703" s="137" t="s">
        <v>129</v>
      </c>
      <c r="E703" s="138" t="s">
        <v>1132</v>
      </c>
      <c r="F703" s="139" t="s">
        <v>1128</v>
      </c>
      <c r="G703" s="140" t="s">
        <v>820</v>
      </c>
      <c r="H703" s="141">
        <v>2</v>
      </c>
      <c r="I703" s="142"/>
      <c r="J703" s="143">
        <f>ROUND(I703*H703,2)</f>
        <v>0</v>
      </c>
      <c r="K703" s="139" t="s">
        <v>1</v>
      </c>
      <c r="L703" s="32"/>
      <c r="M703" s="144" t="s">
        <v>1</v>
      </c>
      <c r="N703" s="145" t="s">
        <v>38</v>
      </c>
      <c r="P703" s="146">
        <f>O703*H703</f>
        <v>0</v>
      </c>
      <c r="Q703" s="146">
        <v>0</v>
      </c>
      <c r="R703" s="146">
        <f>Q703*H703</f>
        <v>0</v>
      </c>
      <c r="S703" s="146">
        <v>0</v>
      </c>
      <c r="T703" s="147">
        <f>S703*H703</f>
        <v>0</v>
      </c>
      <c r="AR703" s="148" t="s">
        <v>307</v>
      </c>
      <c r="AT703" s="148" t="s">
        <v>129</v>
      </c>
      <c r="AU703" s="148" t="s">
        <v>89</v>
      </c>
      <c r="AY703" s="17" t="s">
        <v>127</v>
      </c>
      <c r="BE703" s="149">
        <f>IF(N703="základní",J703,0)</f>
        <v>0</v>
      </c>
      <c r="BF703" s="149">
        <f>IF(N703="snížená",J703,0)</f>
        <v>0</v>
      </c>
      <c r="BG703" s="149">
        <f>IF(N703="zákl. přenesená",J703,0)</f>
        <v>0</v>
      </c>
      <c r="BH703" s="149">
        <f>IF(N703="sníž. přenesená",J703,0)</f>
        <v>0</v>
      </c>
      <c r="BI703" s="149">
        <f>IF(N703="nulová",J703,0)</f>
        <v>0</v>
      </c>
      <c r="BJ703" s="17" t="s">
        <v>81</v>
      </c>
      <c r="BK703" s="149">
        <f>ROUND(I703*H703,2)</f>
        <v>0</v>
      </c>
      <c r="BL703" s="17" t="s">
        <v>307</v>
      </c>
      <c r="BM703" s="148" t="s">
        <v>1133</v>
      </c>
    </row>
    <row r="704" spans="2:65" s="1" customFormat="1" ht="19.5">
      <c r="B704" s="32"/>
      <c r="D704" s="150" t="s">
        <v>136</v>
      </c>
      <c r="F704" s="151" t="s">
        <v>1128</v>
      </c>
      <c r="I704" s="152"/>
      <c r="L704" s="32"/>
      <c r="M704" s="153"/>
      <c r="T704" s="56"/>
      <c r="AT704" s="17" t="s">
        <v>136</v>
      </c>
      <c r="AU704" s="17" t="s">
        <v>89</v>
      </c>
    </row>
    <row r="705" spans="2:65" s="13" customFormat="1" ht="11.25">
      <c r="B705" s="160"/>
      <c r="D705" s="150" t="s">
        <v>150</v>
      </c>
      <c r="E705" s="161" t="s">
        <v>1</v>
      </c>
      <c r="F705" s="162" t="s">
        <v>1134</v>
      </c>
      <c r="H705" s="163">
        <v>2</v>
      </c>
      <c r="I705" s="164"/>
      <c r="L705" s="160"/>
      <c r="M705" s="165"/>
      <c r="T705" s="166"/>
      <c r="AT705" s="161" t="s">
        <v>150</v>
      </c>
      <c r="AU705" s="161" t="s">
        <v>89</v>
      </c>
      <c r="AV705" s="13" t="s">
        <v>89</v>
      </c>
      <c r="AW705" s="13" t="s">
        <v>30</v>
      </c>
      <c r="AX705" s="13" t="s">
        <v>81</v>
      </c>
      <c r="AY705" s="161" t="s">
        <v>127</v>
      </c>
    </row>
    <row r="706" spans="2:65" s="1" customFormat="1" ht="24.2" customHeight="1">
      <c r="B706" s="136"/>
      <c r="C706" s="137" t="s">
        <v>1135</v>
      </c>
      <c r="D706" s="137" t="s">
        <v>129</v>
      </c>
      <c r="E706" s="138" t="s">
        <v>1136</v>
      </c>
      <c r="F706" s="139" t="s">
        <v>1137</v>
      </c>
      <c r="G706" s="140" t="s">
        <v>820</v>
      </c>
      <c r="H706" s="141">
        <v>6</v>
      </c>
      <c r="I706" s="142"/>
      <c r="J706" s="143">
        <f>ROUND(I706*H706,2)</f>
        <v>0</v>
      </c>
      <c r="K706" s="139" t="s">
        <v>1</v>
      </c>
      <c r="L706" s="32"/>
      <c r="M706" s="144" t="s">
        <v>1</v>
      </c>
      <c r="N706" s="145" t="s">
        <v>38</v>
      </c>
      <c r="P706" s="146">
        <f>O706*H706</f>
        <v>0</v>
      </c>
      <c r="Q706" s="146">
        <v>0</v>
      </c>
      <c r="R706" s="146">
        <f>Q706*H706</f>
        <v>0</v>
      </c>
      <c r="S706" s="146">
        <v>0</v>
      </c>
      <c r="T706" s="147">
        <f>S706*H706</f>
        <v>0</v>
      </c>
      <c r="AR706" s="148" t="s">
        <v>307</v>
      </c>
      <c r="AT706" s="148" t="s">
        <v>129</v>
      </c>
      <c r="AU706" s="148" t="s">
        <v>89</v>
      </c>
      <c r="AY706" s="17" t="s">
        <v>127</v>
      </c>
      <c r="BE706" s="149">
        <f>IF(N706="základní",J706,0)</f>
        <v>0</v>
      </c>
      <c r="BF706" s="149">
        <f>IF(N706="snížená",J706,0)</f>
        <v>0</v>
      </c>
      <c r="BG706" s="149">
        <f>IF(N706="zákl. přenesená",J706,0)</f>
        <v>0</v>
      </c>
      <c r="BH706" s="149">
        <f>IF(N706="sníž. přenesená",J706,0)</f>
        <v>0</v>
      </c>
      <c r="BI706" s="149">
        <f>IF(N706="nulová",J706,0)</f>
        <v>0</v>
      </c>
      <c r="BJ706" s="17" t="s">
        <v>81</v>
      </c>
      <c r="BK706" s="149">
        <f>ROUND(I706*H706,2)</f>
        <v>0</v>
      </c>
      <c r="BL706" s="17" t="s">
        <v>307</v>
      </c>
      <c r="BM706" s="148" t="s">
        <v>1138</v>
      </c>
    </row>
    <row r="707" spans="2:65" s="1" customFormat="1" ht="11.25">
      <c r="B707" s="32"/>
      <c r="D707" s="150" t="s">
        <v>136</v>
      </c>
      <c r="F707" s="151" t="s">
        <v>1137</v>
      </c>
      <c r="I707" s="152"/>
      <c r="L707" s="32"/>
      <c r="M707" s="153"/>
      <c r="T707" s="56"/>
      <c r="AT707" s="17" t="s">
        <v>136</v>
      </c>
      <c r="AU707" s="17" t="s">
        <v>89</v>
      </c>
    </row>
    <row r="708" spans="2:65" s="13" customFormat="1" ht="11.25">
      <c r="B708" s="160"/>
      <c r="D708" s="150" t="s">
        <v>150</v>
      </c>
      <c r="E708" s="161" t="s">
        <v>1</v>
      </c>
      <c r="F708" s="162" t="s">
        <v>1139</v>
      </c>
      <c r="H708" s="163">
        <v>6</v>
      </c>
      <c r="I708" s="164"/>
      <c r="L708" s="160"/>
      <c r="M708" s="165"/>
      <c r="T708" s="166"/>
      <c r="AT708" s="161" t="s">
        <v>150</v>
      </c>
      <c r="AU708" s="161" t="s">
        <v>89</v>
      </c>
      <c r="AV708" s="13" t="s">
        <v>89</v>
      </c>
      <c r="AW708" s="13" t="s">
        <v>30</v>
      </c>
      <c r="AX708" s="13" t="s">
        <v>81</v>
      </c>
      <c r="AY708" s="161" t="s">
        <v>127</v>
      </c>
    </row>
    <row r="709" spans="2:65" s="1" customFormat="1" ht="24.2" customHeight="1">
      <c r="B709" s="136"/>
      <c r="C709" s="137" t="s">
        <v>1140</v>
      </c>
      <c r="D709" s="137" t="s">
        <v>129</v>
      </c>
      <c r="E709" s="138" t="s">
        <v>1141</v>
      </c>
      <c r="F709" s="139" t="s">
        <v>1142</v>
      </c>
      <c r="G709" s="140" t="s">
        <v>820</v>
      </c>
      <c r="H709" s="141">
        <v>1</v>
      </c>
      <c r="I709" s="142"/>
      <c r="J709" s="143">
        <f>ROUND(I709*H709,2)</f>
        <v>0</v>
      </c>
      <c r="K709" s="139" t="s">
        <v>1</v>
      </c>
      <c r="L709" s="32"/>
      <c r="M709" s="144" t="s">
        <v>1</v>
      </c>
      <c r="N709" s="145" t="s">
        <v>38</v>
      </c>
      <c r="P709" s="146">
        <f>O709*H709</f>
        <v>0</v>
      </c>
      <c r="Q709" s="146">
        <v>0</v>
      </c>
      <c r="R709" s="146">
        <f>Q709*H709</f>
        <v>0</v>
      </c>
      <c r="S709" s="146">
        <v>0</v>
      </c>
      <c r="T709" s="147">
        <f>S709*H709</f>
        <v>0</v>
      </c>
      <c r="AR709" s="148" t="s">
        <v>307</v>
      </c>
      <c r="AT709" s="148" t="s">
        <v>129</v>
      </c>
      <c r="AU709" s="148" t="s">
        <v>89</v>
      </c>
      <c r="AY709" s="17" t="s">
        <v>127</v>
      </c>
      <c r="BE709" s="149">
        <f>IF(N709="základní",J709,0)</f>
        <v>0</v>
      </c>
      <c r="BF709" s="149">
        <f>IF(N709="snížená",J709,0)</f>
        <v>0</v>
      </c>
      <c r="BG709" s="149">
        <f>IF(N709="zákl. přenesená",J709,0)</f>
        <v>0</v>
      </c>
      <c r="BH709" s="149">
        <f>IF(N709="sníž. přenesená",J709,0)</f>
        <v>0</v>
      </c>
      <c r="BI709" s="149">
        <f>IF(N709="nulová",J709,0)</f>
        <v>0</v>
      </c>
      <c r="BJ709" s="17" t="s">
        <v>81</v>
      </c>
      <c r="BK709" s="149">
        <f>ROUND(I709*H709,2)</f>
        <v>0</v>
      </c>
      <c r="BL709" s="17" t="s">
        <v>307</v>
      </c>
      <c r="BM709" s="148" t="s">
        <v>1143</v>
      </c>
    </row>
    <row r="710" spans="2:65" s="1" customFormat="1" ht="11.25">
      <c r="B710" s="32"/>
      <c r="D710" s="150" t="s">
        <v>136</v>
      </c>
      <c r="F710" s="151" t="s">
        <v>1144</v>
      </c>
      <c r="I710" s="152"/>
      <c r="L710" s="32"/>
      <c r="M710" s="153"/>
      <c r="T710" s="56"/>
      <c r="AT710" s="17" t="s">
        <v>136</v>
      </c>
      <c r="AU710" s="17" t="s">
        <v>89</v>
      </c>
    </row>
    <row r="711" spans="2:65" s="13" customFormat="1" ht="11.25">
      <c r="B711" s="160"/>
      <c r="D711" s="150" t="s">
        <v>150</v>
      </c>
      <c r="E711" s="161" t="s">
        <v>1</v>
      </c>
      <c r="F711" s="162" t="s">
        <v>1145</v>
      </c>
      <c r="H711" s="163">
        <v>1</v>
      </c>
      <c r="I711" s="164"/>
      <c r="L711" s="160"/>
      <c r="M711" s="165"/>
      <c r="T711" s="166"/>
      <c r="AT711" s="161" t="s">
        <v>150</v>
      </c>
      <c r="AU711" s="161" t="s">
        <v>89</v>
      </c>
      <c r="AV711" s="13" t="s">
        <v>89</v>
      </c>
      <c r="AW711" s="13" t="s">
        <v>30</v>
      </c>
      <c r="AX711" s="13" t="s">
        <v>81</v>
      </c>
      <c r="AY711" s="161" t="s">
        <v>127</v>
      </c>
    </row>
    <row r="712" spans="2:65" s="1" customFormat="1" ht="24.2" customHeight="1">
      <c r="B712" s="136"/>
      <c r="C712" s="137" t="s">
        <v>1146</v>
      </c>
      <c r="D712" s="137" t="s">
        <v>129</v>
      </c>
      <c r="E712" s="138" t="s">
        <v>1147</v>
      </c>
      <c r="F712" s="139" t="s">
        <v>1148</v>
      </c>
      <c r="G712" s="140" t="s">
        <v>820</v>
      </c>
      <c r="H712" s="141">
        <v>8</v>
      </c>
      <c r="I712" s="142"/>
      <c r="J712" s="143">
        <f>ROUND(I712*H712,2)</f>
        <v>0</v>
      </c>
      <c r="K712" s="139" t="s">
        <v>1</v>
      </c>
      <c r="L712" s="32"/>
      <c r="M712" s="144" t="s">
        <v>1</v>
      </c>
      <c r="N712" s="145" t="s">
        <v>38</v>
      </c>
      <c r="P712" s="146">
        <f>O712*H712</f>
        <v>0</v>
      </c>
      <c r="Q712" s="146">
        <v>0</v>
      </c>
      <c r="R712" s="146">
        <f>Q712*H712</f>
        <v>0</v>
      </c>
      <c r="S712" s="146">
        <v>0</v>
      </c>
      <c r="T712" s="147">
        <f>S712*H712</f>
        <v>0</v>
      </c>
      <c r="AR712" s="148" t="s">
        <v>307</v>
      </c>
      <c r="AT712" s="148" t="s">
        <v>129</v>
      </c>
      <c r="AU712" s="148" t="s">
        <v>89</v>
      </c>
      <c r="AY712" s="17" t="s">
        <v>127</v>
      </c>
      <c r="BE712" s="149">
        <f>IF(N712="základní",J712,0)</f>
        <v>0</v>
      </c>
      <c r="BF712" s="149">
        <f>IF(N712="snížená",J712,0)</f>
        <v>0</v>
      </c>
      <c r="BG712" s="149">
        <f>IF(N712="zákl. přenesená",J712,0)</f>
        <v>0</v>
      </c>
      <c r="BH712" s="149">
        <f>IF(N712="sníž. přenesená",J712,0)</f>
        <v>0</v>
      </c>
      <c r="BI712" s="149">
        <f>IF(N712="nulová",J712,0)</f>
        <v>0</v>
      </c>
      <c r="BJ712" s="17" t="s">
        <v>81</v>
      </c>
      <c r="BK712" s="149">
        <f>ROUND(I712*H712,2)</f>
        <v>0</v>
      </c>
      <c r="BL712" s="17" t="s">
        <v>307</v>
      </c>
      <c r="BM712" s="148" t="s">
        <v>1149</v>
      </c>
    </row>
    <row r="713" spans="2:65" s="1" customFormat="1" ht="11.25">
      <c r="B713" s="32"/>
      <c r="D713" s="150" t="s">
        <v>136</v>
      </c>
      <c r="F713" s="151" t="s">
        <v>1148</v>
      </c>
      <c r="I713" s="152"/>
      <c r="L713" s="32"/>
      <c r="M713" s="153"/>
      <c r="T713" s="56"/>
      <c r="AT713" s="17" t="s">
        <v>136</v>
      </c>
      <c r="AU713" s="17" t="s">
        <v>89</v>
      </c>
    </row>
    <row r="714" spans="2:65" s="13" customFormat="1" ht="11.25">
      <c r="B714" s="160"/>
      <c r="D714" s="150" t="s">
        <v>150</v>
      </c>
      <c r="E714" s="161" t="s">
        <v>1</v>
      </c>
      <c r="F714" s="162" t="s">
        <v>1150</v>
      </c>
      <c r="H714" s="163">
        <v>8</v>
      </c>
      <c r="I714" s="164"/>
      <c r="L714" s="160"/>
      <c r="M714" s="165"/>
      <c r="T714" s="166"/>
      <c r="AT714" s="161" t="s">
        <v>150</v>
      </c>
      <c r="AU714" s="161" t="s">
        <v>89</v>
      </c>
      <c r="AV714" s="13" t="s">
        <v>89</v>
      </c>
      <c r="AW714" s="13" t="s">
        <v>30</v>
      </c>
      <c r="AX714" s="13" t="s">
        <v>81</v>
      </c>
      <c r="AY714" s="161" t="s">
        <v>127</v>
      </c>
    </row>
    <row r="715" spans="2:65" s="1" customFormat="1" ht="24.2" customHeight="1">
      <c r="B715" s="136"/>
      <c r="C715" s="137" t="s">
        <v>1151</v>
      </c>
      <c r="D715" s="137" t="s">
        <v>129</v>
      </c>
      <c r="E715" s="138" t="s">
        <v>1152</v>
      </c>
      <c r="F715" s="139" t="s">
        <v>1153</v>
      </c>
      <c r="G715" s="140" t="s">
        <v>820</v>
      </c>
      <c r="H715" s="141">
        <v>1</v>
      </c>
      <c r="I715" s="142"/>
      <c r="J715" s="143">
        <f>ROUND(I715*H715,2)</f>
        <v>0</v>
      </c>
      <c r="K715" s="139" t="s">
        <v>1</v>
      </c>
      <c r="L715" s="32"/>
      <c r="M715" s="144" t="s">
        <v>1</v>
      </c>
      <c r="N715" s="145" t="s">
        <v>38</v>
      </c>
      <c r="P715" s="146">
        <f>O715*H715</f>
        <v>0</v>
      </c>
      <c r="Q715" s="146">
        <v>0</v>
      </c>
      <c r="R715" s="146">
        <f>Q715*H715</f>
        <v>0</v>
      </c>
      <c r="S715" s="146">
        <v>0</v>
      </c>
      <c r="T715" s="147">
        <f>S715*H715</f>
        <v>0</v>
      </c>
      <c r="AR715" s="148" t="s">
        <v>307</v>
      </c>
      <c r="AT715" s="148" t="s">
        <v>129</v>
      </c>
      <c r="AU715" s="148" t="s">
        <v>89</v>
      </c>
      <c r="AY715" s="17" t="s">
        <v>127</v>
      </c>
      <c r="BE715" s="149">
        <f>IF(N715="základní",J715,0)</f>
        <v>0</v>
      </c>
      <c r="BF715" s="149">
        <f>IF(N715="snížená",J715,0)</f>
        <v>0</v>
      </c>
      <c r="BG715" s="149">
        <f>IF(N715="zákl. přenesená",J715,0)</f>
        <v>0</v>
      </c>
      <c r="BH715" s="149">
        <f>IF(N715="sníž. přenesená",J715,0)</f>
        <v>0</v>
      </c>
      <c r="BI715" s="149">
        <f>IF(N715="nulová",J715,0)</f>
        <v>0</v>
      </c>
      <c r="BJ715" s="17" t="s">
        <v>81</v>
      </c>
      <c r="BK715" s="149">
        <f>ROUND(I715*H715,2)</f>
        <v>0</v>
      </c>
      <c r="BL715" s="17" t="s">
        <v>307</v>
      </c>
      <c r="BM715" s="148" t="s">
        <v>1154</v>
      </c>
    </row>
    <row r="716" spans="2:65" s="1" customFormat="1" ht="19.5">
      <c r="B716" s="32"/>
      <c r="D716" s="150" t="s">
        <v>136</v>
      </c>
      <c r="F716" s="151" t="s">
        <v>1153</v>
      </c>
      <c r="I716" s="152"/>
      <c r="L716" s="32"/>
      <c r="M716" s="153"/>
      <c r="T716" s="56"/>
      <c r="AT716" s="17" t="s">
        <v>136</v>
      </c>
      <c r="AU716" s="17" t="s">
        <v>89</v>
      </c>
    </row>
    <row r="717" spans="2:65" s="13" customFormat="1" ht="11.25">
      <c r="B717" s="160"/>
      <c r="D717" s="150" t="s">
        <v>150</v>
      </c>
      <c r="E717" s="161" t="s">
        <v>1</v>
      </c>
      <c r="F717" s="162" t="s">
        <v>1155</v>
      </c>
      <c r="H717" s="163">
        <v>1</v>
      </c>
      <c r="I717" s="164"/>
      <c r="L717" s="160"/>
      <c r="M717" s="165"/>
      <c r="T717" s="166"/>
      <c r="AT717" s="161" t="s">
        <v>150</v>
      </c>
      <c r="AU717" s="161" t="s">
        <v>89</v>
      </c>
      <c r="AV717" s="13" t="s">
        <v>89</v>
      </c>
      <c r="AW717" s="13" t="s">
        <v>30</v>
      </c>
      <c r="AX717" s="13" t="s">
        <v>81</v>
      </c>
      <c r="AY717" s="161" t="s">
        <v>127</v>
      </c>
    </row>
    <row r="718" spans="2:65" s="1" customFormat="1" ht="24.2" customHeight="1">
      <c r="B718" s="136"/>
      <c r="C718" s="137" t="s">
        <v>1156</v>
      </c>
      <c r="D718" s="137" t="s">
        <v>129</v>
      </c>
      <c r="E718" s="138" t="s">
        <v>1157</v>
      </c>
      <c r="F718" s="139" t="s">
        <v>1158</v>
      </c>
      <c r="G718" s="140" t="s">
        <v>912</v>
      </c>
      <c r="H718" s="190"/>
      <c r="I718" s="142"/>
      <c r="J718" s="143">
        <f>ROUND(I718*H718,2)</f>
        <v>0</v>
      </c>
      <c r="K718" s="139" t="s">
        <v>133</v>
      </c>
      <c r="L718" s="32"/>
      <c r="M718" s="144" t="s">
        <v>1</v>
      </c>
      <c r="N718" s="145" t="s">
        <v>38</v>
      </c>
      <c r="P718" s="146">
        <f>O718*H718</f>
        <v>0</v>
      </c>
      <c r="Q718" s="146">
        <v>0</v>
      </c>
      <c r="R718" s="146">
        <f>Q718*H718</f>
        <v>0</v>
      </c>
      <c r="S718" s="146">
        <v>0</v>
      </c>
      <c r="T718" s="147">
        <f>S718*H718</f>
        <v>0</v>
      </c>
      <c r="AR718" s="148" t="s">
        <v>307</v>
      </c>
      <c r="AT718" s="148" t="s">
        <v>129</v>
      </c>
      <c r="AU718" s="148" t="s">
        <v>89</v>
      </c>
      <c r="AY718" s="17" t="s">
        <v>127</v>
      </c>
      <c r="BE718" s="149">
        <f>IF(N718="základní",J718,0)</f>
        <v>0</v>
      </c>
      <c r="BF718" s="149">
        <f>IF(N718="snížená",J718,0)</f>
        <v>0</v>
      </c>
      <c r="BG718" s="149">
        <f>IF(N718="zákl. přenesená",J718,0)</f>
        <v>0</v>
      </c>
      <c r="BH718" s="149">
        <f>IF(N718="sníž. přenesená",J718,0)</f>
        <v>0</v>
      </c>
      <c r="BI718" s="149">
        <f>IF(N718="nulová",J718,0)</f>
        <v>0</v>
      </c>
      <c r="BJ718" s="17" t="s">
        <v>81</v>
      </c>
      <c r="BK718" s="149">
        <f>ROUND(I718*H718,2)</f>
        <v>0</v>
      </c>
      <c r="BL718" s="17" t="s">
        <v>307</v>
      </c>
      <c r="BM718" s="148" t="s">
        <v>1159</v>
      </c>
    </row>
    <row r="719" spans="2:65" s="1" customFormat="1" ht="29.25">
      <c r="B719" s="32"/>
      <c r="D719" s="150" t="s">
        <v>136</v>
      </c>
      <c r="F719" s="151" t="s">
        <v>1160</v>
      </c>
      <c r="I719" s="152"/>
      <c r="L719" s="32"/>
      <c r="M719" s="153"/>
      <c r="T719" s="56"/>
      <c r="AT719" s="17" t="s">
        <v>136</v>
      </c>
      <c r="AU719" s="17" t="s">
        <v>89</v>
      </c>
    </row>
    <row r="720" spans="2:65" s="11" customFormat="1" ht="22.9" customHeight="1">
      <c r="B720" s="124"/>
      <c r="D720" s="125" t="s">
        <v>72</v>
      </c>
      <c r="E720" s="134" t="s">
        <v>1161</v>
      </c>
      <c r="F720" s="134" t="s">
        <v>1162</v>
      </c>
      <c r="I720" s="127"/>
      <c r="J720" s="135">
        <f>BK720</f>
        <v>0</v>
      </c>
      <c r="L720" s="124"/>
      <c r="M720" s="129"/>
      <c r="P720" s="130">
        <f>SUM(P721:P768)</f>
        <v>0</v>
      </c>
      <c r="R720" s="130">
        <f>SUM(R721:R768)</f>
        <v>0.105</v>
      </c>
      <c r="T720" s="131">
        <f>SUM(T721:T768)</f>
        <v>0</v>
      </c>
      <c r="AR720" s="125" t="s">
        <v>89</v>
      </c>
      <c r="AT720" s="132" t="s">
        <v>72</v>
      </c>
      <c r="AU720" s="132" t="s">
        <v>81</v>
      </c>
      <c r="AY720" s="125" t="s">
        <v>127</v>
      </c>
      <c r="BK720" s="133">
        <f>SUM(BK721:BK768)</f>
        <v>0</v>
      </c>
    </row>
    <row r="721" spans="2:65" s="1" customFormat="1" ht="24.2" customHeight="1">
      <c r="B721" s="136"/>
      <c r="C721" s="137" t="s">
        <v>1163</v>
      </c>
      <c r="D721" s="137" t="s">
        <v>129</v>
      </c>
      <c r="E721" s="138" t="s">
        <v>1164</v>
      </c>
      <c r="F721" s="139" t="s">
        <v>1165</v>
      </c>
      <c r="G721" s="140" t="s">
        <v>820</v>
      </c>
      <c r="H721" s="141">
        <v>3</v>
      </c>
      <c r="I721" s="142"/>
      <c r="J721" s="143">
        <f>ROUND(I721*H721,2)</f>
        <v>0</v>
      </c>
      <c r="K721" s="139" t="s">
        <v>133</v>
      </c>
      <c r="L721" s="32"/>
      <c r="M721" s="144" t="s">
        <v>1</v>
      </c>
      <c r="N721" s="145" t="s">
        <v>38</v>
      </c>
      <c r="P721" s="146">
        <f>O721*H721</f>
        <v>0</v>
      </c>
      <c r="Q721" s="146">
        <v>0</v>
      </c>
      <c r="R721" s="146">
        <f>Q721*H721</f>
        <v>0</v>
      </c>
      <c r="S721" s="146">
        <v>0</v>
      </c>
      <c r="T721" s="147">
        <f>S721*H721</f>
        <v>0</v>
      </c>
      <c r="AR721" s="148" t="s">
        <v>307</v>
      </c>
      <c r="AT721" s="148" t="s">
        <v>129</v>
      </c>
      <c r="AU721" s="148" t="s">
        <v>89</v>
      </c>
      <c r="AY721" s="17" t="s">
        <v>127</v>
      </c>
      <c r="BE721" s="149">
        <f>IF(N721="základní",J721,0)</f>
        <v>0</v>
      </c>
      <c r="BF721" s="149">
        <f>IF(N721="snížená",J721,0)</f>
        <v>0</v>
      </c>
      <c r="BG721" s="149">
        <f>IF(N721="zákl. přenesená",J721,0)</f>
        <v>0</v>
      </c>
      <c r="BH721" s="149">
        <f>IF(N721="sníž. přenesená",J721,0)</f>
        <v>0</v>
      </c>
      <c r="BI721" s="149">
        <f>IF(N721="nulová",J721,0)</f>
        <v>0</v>
      </c>
      <c r="BJ721" s="17" t="s">
        <v>81</v>
      </c>
      <c r="BK721" s="149">
        <f>ROUND(I721*H721,2)</f>
        <v>0</v>
      </c>
      <c r="BL721" s="17" t="s">
        <v>307</v>
      </c>
      <c r="BM721" s="148" t="s">
        <v>1166</v>
      </c>
    </row>
    <row r="722" spans="2:65" s="1" customFormat="1" ht="19.5">
      <c r="B722" s="32"/>
      <c r="D722" s="150" t="s">
        <v>136</v>
      </c>
      <c r="F722" s="151" t="s">
        <v>1167</v>
      </c>
      <c r="I722" s="152"/>
      <c r="L722" s="32"/>
      <c r="M722" s="153"/>
      <c r="T722" s="56"/>
      <c r="AT722" s="17" t="s">
        <v>136</v>
      </c>
      <c r="AU722" s="17" t="s">
        <v>89</v>
      </c>
    </row>
    <row r="723" spans="2:65" s="13" customFormat="1" ht="11.25">
      <c r="B723" s="160"/>
      <c r="D723" s="150" t="s">
        <v>150</v>
      </c>
      <c r="E723" s="161" t="s">
        <v>1</v>
      </c>
      <c r="F723" s="162" t="s">
        <v>1168</v>
      </c>
      <c r="H723" s="163">
        <v>3</v>
      </c>
      <c r="I723" s="164"/>
      <c r="L723" s="160"/>
      <c r="M723" s="165"/>
      <c r="T723" s="166"/>
      <c r="AT723" s="161" t="s">
        <v>150</v>
      </c>
      <c r="AU723" s="161" t="s">
        <v>89</v>
      </c>
      <c r="AV723" s="13" t="s">
        <v>89</v>
      </c>
      <c r="AW723" s="13" t="s">
        <v>30</v>
      </c>
      <c r="AX723" s="13" t="s">
        <v>81</v>
      </c>
      <c r="AY723" s="161" t="s">
        <v>127</v>
      </c>
    </row>
    <row r="724" spans="2:65" s="1" customFormat="1" ht="24.2" customHeight="1">
      <c r="B724" s="136"/>
      <c r="C724" s="180" t="s">
        <v>530</v>
      </c>
      <c r="D724" s="180" t="s">
        <v>840</v>
      </c>
      <c r="E724" s="181" t="s">
        <v>1169</v>
      </c>
      <c r="F724" s="182" t="s">
        <v>1170</v>
      </c>
      <c r="G724" s="183" t="s">
        <v>820</v>
      </c>
      <c r="H724" s="184">
        <v>1</v>
      </c>
      <c r="I724" s="185"/>
      <c r="J724" s="186">
        <f>ROUND(I724*H724,2)</f>
        <v>0</v>
      </c>
      <c r="K724" s="182" t="s">
        <v>1</v>
      </c>
      <c r="L724" s="187"/>
      <c r="M724" s="188" t="s">
        <v>1</v>
      </c>
      <c r="N724" s="189" t="s">
        <v>38</v>
      </c>
      <c r="P724" s="146">
        <f>O724*H724</f>
        <v>0</v>
      </c>
      <c r="Q724" s="146">
        <v>2.9000000000000001E-2</v>
      </c>
      <c r="R724" s="146">
        <f>Q724*H724</f>
        <v>2.9000000000000001E-2</v>
      </c>
      <c r="S724" s="146">
        <v>0</v>
      </c>
      <c r="T724" s="147">
        <f>S724*H724</f>
        <v>0</v>
      </c>
      <c r="AR724" s="148" t="s">
        <v>496</v>
      </c>
      <c r="AT724" s="148" t="s">
        <v>840</v>
      </c>
      <c r="AU724" s="148" t="s">
        <v>89</v>
      </c>
      <c r="AY724" s="17" t="s">
        <v>127</v>
      </c>
      <c r="BE724" s="149">
        <f>IF(N724="základní",J724,0)</f>
        <v>0</v>
      </c>
      <c r="BF724" s="149">
        <f>IF(N724="snížená",J724,0)</f>
        <v>0</v>
      </c>
      <c r="BG724" s="149">
        <f>IF(N724="zákl. přenesená",J724,0)</f>
        <v>0</v>
      </c>
      <c r="BH724" s="149">
        <f>IF(N724="sníž. přenesená",J724,0)</f>
        <v>0</v>
      </c>
      <c r="BI724" s="149">
        <f>IF(N724="nulová",J724,0)</f>
        <v>0</v>
      </c>
      <c r="BJ724" s="17" t="s">
        <v>81</v>
      </c>
      <c r="BK724" s="149">
        <f>ROUND(I724*H724,2)</f>
        <v>0</v>
      </c>
      <c r="BL724" s="17" t="s">
        <v>307</v>
      </c>
      <c r="BM724" s="148" t="s">
        <v>1171</v>
      </c>
    </row>
    <row r="725" spans="2:65" s="1" customFormat="1" ht="11.25">
      <c r="B725" s="32"/>
      <c r="D725" s="150" t="s">
        <v>136</v>
      </c>
      <c r="F725" s="151" t="s">
        <v>1170</v>
      </c>
      <c r="I725" s="152"/>
      <c r="L725" s="32"/>
      <c r="M725" s="153"/>
      <c r="T725" s="56"/>
      <c r="AT725" s="17" t="s">
        <v>136</v>
      </c>
      <c r="AU725" s="17" t="s">
        <v>89</v>
      </c>
    </row>
    <row r="726" spans="2:65" s="1" customFormat="1" ht="24.2" customHeight="1">
      <c r="B726" s="136"/>
      <c r="C726" s="180" t="s">
        <v>1172</v>
      </c>
      <c r="D726" s="180" t="s">
        <v>840</v>
      </c>
      <c r="E726" s="181" t="s">
        <v>1173</v>
      </c>
      <c r="F726" s="182" t="s">
        <v>1174</v>
      </c>
      <c r="G726" s="183" t="s">
        <v>820</v>
      </c>
      <c r="H726" s="184">
        <v>2</v>
      </c>
      <c r="I726" s="185"/>
      <c r="J726" s="186">
        <f>ROUND(I726*H726,2)</f>
        <v>0</v>
      </c>
      <c r="K726" s="182" t="s">
        <v>1</v>
      </c>
      <c r="L726" s="187"/>
      <c r="M726" s="188" t="s">
        <v>1</v>
      </c>
      <c r="N726" s="189" t="s">
        <v>38</v>
      </c>
      <c r="P726" s="146">
        <f>O726*H726</f>
        <v>0</v>
      </c>
      <c r="Q726" s="146">
        <v>3.7999999999999999E-2</v>
      </c>
      <c r="R726" s="146">
        <f>Q726*H726</f>
        <v>7.5999999999999998E-2</v>
      </c>
      <c r="S726" s="146">
        <v>0</v>
      </c>
      <c r="T726" s="147">
        <f>S726*H726</f>
        <v>0</v>
      </c>
      <c r="AR726" s="148" t="s">
        <v>496</v>
      </c>
      <c r="AT726" s="148" t="s">
        <v>840</v>
      </c>
      <c r="AU726" s="148" t="s">
        <v>89</v>
      </c>
      <c r="AY726" s="17" t="s">
        <v>127</v>
      </c>
      <c r="BE726" s="149">
        <f>IF(N726="základní",J726,0)</f>
        <v>0</v>
      </c>
      <c r="BF726" s="149">
        <f>IF(N726="snížená",J726,0)</f>
        <v>0</v>
      </c>
      <c r="BG726" s="149">
        <f>IF(N726="zákl. přenesená",J726,0)</f>
        <v>0</v>
      </c>
      <c r="BH726" s="149">
        <f>IF(N726="sníž. přenesená",J726,0)</f>
        <v>0</v>
      </c>
      <c r="BI726" s="149">
        <f>IF(N726="nulová",J726,0)</f>
        <v>0</v>
      </c>
      <c r="BJ726" s="17" t="s">
        <v>81</v>
      </c>
      <c r="BK726" s="149">
        <f>ROUND(I726*H726,2)</f>
        <v>0</v>
      </c>
      <c r="BL726" s="17" t="s">
        <v>307</v>
      </c>
      <c r="BM726" s="148" t="s">
        <v>1175</v>
      </c>
    </row>
    <row r="727" spans="2:65" s="1" customFormat="1" ht="11.25">
      <c r="B727" s="32"/>
      <c r="D727" s="150" t="s">
        <v>136</v>
      </c>
      <c r="F727" s="151" t="s">
        <v>1174</v>
      </c>
      <c r="I727" s="152"/>
      <c r="L727" s="32"/>
      <c r="M727" s="153"/>
      <c r="T727" s="56"/>
      <c r="AT727" s="17" t="s">
        <v>136</v>
      </c>
      <c r="AU727" s="17" t="s">
        <v>89</v>
      </c>
    </row>
    <row r="728" spans="2:65" s="1" customFormat="1" ht="21.75" customHeight="1">
      <c r="B728" s="136"/>
      <c r="C728" s="137" t="s">
        <v>1176</v>
      </c>
      <c r="D728" s="137" t="s">
        <v>129</v>
      </c>
      <c r="E728" s="138" t="s">
        <v>1177</v>
      </c>
      <c r="F728" s="139" t="s">
        <v>1178</v>
      </c>
      <c r="G728" s="140" t="s">
        <v>1179</v>
      </c>
      <c r="H728" s="141">
        <v>28861.838</v>
      </c>
      <c r="I728" s="142"/>
      <c r="J728" s="143">
        <f>ROUND(I728*H728,2)</f>
        <v>0</v>
      </c>
      <c r="K728" s="139" t="s">
        <v>1</v>
      </c>
      <c r="L728" s="32"/>
      <c r="M728" s="144" t="s">
        <v>1</v>
      </c>
      <c r="N728" s="145" t="s">
        <v>38</v>
      </c>
      <c r="P728" s="146">
        <f>O728*H728</f>
        <v>0</v>
      </c>
      <c r="Q728" s="146">
        <v>0</v>
      </c>
      <c r="R728" s="146">
        <f>Q728*H728</f>
        <v>0</v>
      </c>
      <c r="S728" s="146">
        <v>0</v>
      </c>
      <c r="T728" s="147">
        <f>S728*H728</f>
        <v>0</v>
      </c>
      <c r="AR728" s="148" t="s">
        <v>307</v>
      </c>
      <c r="AT728" s="148" t="s">
        <v>129</v>
      </c>
      <c r="AU728" s="148" t="s">
        <v>89</v>
      </c>
      <c r="AY728" s="17" t="s">
        <v>127</v>
      </c>
      <c r="BE728" s="149">
        <f>IF(N728="základní",J728,0)</f>
        <v>0</v>
      </c>
      <c r="BF728" s="149">
        <f>IF(N728="snížená",J728,0)</f>
        <v>0</v>
      </c>
      <c r="BG728" s="149">
        <f>IF(N728="zákl. přenesená",J728,0)</f>
        <v>0</v>
      </c>
      <c r="BH728" s="149">
        <f>IF(N728="sníž. přenesená",J728,0)</f>
        <v>0</v>
      </c>
      <c r="BI728" s="149">
        <f>IF(N728="nulová",J728,0)</f>
        <v>0</v>
      </c>
      <c r="BJ728" s="17" t="s">
        <v>81</v>
      </c>
      <c r="BK728" s="149">
        <f>ROUND(I728*H728,2)</f>
        <v>0</v>
      </c>
      <c r="BL728" s="17" t="s">
        <v>307</v>
      </c>
      <c r="BM728" s="148" t="s">
        <v>1180</v>
      </c>
    </row>
    <row r="729" spans="2:65" s="1" customFormat="1" ht="11.25">
      <c r="B729" s="32"/>
      <c r="D729" s="150" t="s">
        <v>136</v>
      </c>
      <c r="F729" s="151" t="s">
        <v>1178</v>
      </c>
      <c r="I729" s="152"/>
      <c r="L729" s="32"/>
      <c r="M729" s="153"/>
      <c r="T729" s="56"/>
      <c r="AT729" s="17" t="s">
        <v>136</v>
      </c>
      <c r="AU729" s="17" t="s">
        <v>89</v>
      </c>
    </row>
    <row r="730" spans="2:65" s="13" customFormat="1" ht="11.25">
      <c r="B730" s="160"/>
      <c r="D730" s="150" t="s">
        <v>150</v>
      </c>
      <c r="E730" s="161" t="s">
        <v>1</v>
      </c>
      <c r="F730" s="162" t="s">
        <v>1181</v>
      </c>
      <c r="H730" s="163">
        <v>1064</v>
      </c>
      <c r="I730" s="164"/>
      <c r="L730" s="160"/>
      <c r="M730" s="165"/>
      <c r="T730" s="166"/>
      <c r="AT730" s="161" t="s">
        <v>150</v>
      </c>
      <c r="AU730" s="161" t="s">
        <v>89</v>
      </c>
      <c r="AV730" s="13" t="s">
        <v>89</v>
      </c>
      <c r="AW730" s="13" t="s">
        <v>30</v>
      </c>
      <c r="AX730" s="13" t="s">
        <v>73</v>
      </c>
      <c r="AY730" s="161" t="s">
        <v>127</v>
      </c>
    </row>
    <row r="731" spans="2:65" s="13" customFormat="1" ht="11.25">
      <c r="B731" s="160"/>
      <c r="D731" s="150" t="s">
        <v>150</v>
      </c>
      <c r="E731" s="161" t="s">
        <v>1</v>
      </c>
      <c r="F731" s="162" t="s">
        <v>1182</v>
      </c>
      <c r="H731" s="163">
        <v>719.1</v>
      </c>
      <c r="I731" s="164"/>
      <c r="L731" s="160"/>
      <c r="M731" s="165"/>
      <c r="T731" s="166"/>
      <c r="AT731" s="161" t="s">
        <v>150</v>
      </c>
      <c r="AU731" s="161" t="s">
        <v>89</v>
      </c>
      <c r="AV731" s="13" t="s">
        <v>89</v>
      </c>
      <c r="AW731" s="13" t="s">
        <v>30</v>
      </c>
      <c r="AX731" s="13" t="s">
        <v>73</v>
      </c>
      <c r="AY731" s="161" t="s">
        <v>127</v>
      </c>
    </row>
    <row r="732" spans="2:65" s="13" customFormat="1" ht="11.25">
      <c r="B732" s="160"/>
      <c r="D732" s="150" t="s">
        <v>150</v>
      </c>
      <c r="E732" s="161" t="s">
        <v>1</v>
      </c>
      <c r="F732" s="162" t="s">
        <v>1183</v>
      </c>
      <c r="H732" s="163">
        <v>8806.4</v>
      </c>
      <c r="I732" s="164"/>
      <c r="L732" s="160"/>
      <c r="M732" s="165"/>
      <c r="T732" s="166"/>
      <c r="AT732" s="161" t="s">
        <v>150</v>
      </c>
      <c r="AU732" s="161" t="s">
        <v>89</v>
      </c>
      <c r="AV732" s="13" t="s">
        <v>89</v>
      </c>
      <c r="AW732" s="13" t="s">
        <v>30</v>
      </c>
      <c r="AX732" s="13" t="s">
        <v>73</v>
      </c>
      <c r="AY732" s="161" t="s">
        <v>127</v>
      </c>
    </row>
    <row r="733" spans="2:65" s="13" customFormat="1" ht="11.25">
      <c r="B733" s="160"/>
      <c r="D733" s="150" t="s">
        <v>150</v>
      </c>
      <c r="E733" s="161" t="s">
        <v>1</v>
      </c>
      <c r="F733" s="162" t="s">
        <v>1184</v>
      </c>
      <c r="H733" s="163">
        <v>403.2</v>
      </c>
      <c r="I733" s="164"/>
      <c r="L733" s="160"/>
      <c r="M733" s="165"/>
      <c r="T733" s="166"/>
      <c r="AT733" s="161" t="s">
        <v>150</v>
      </c>
      <c r="AU733" s="161" t="s">
        <v>89</v>
      </c>
      <c r="AV733" s="13" t="s">
        <v>89</v>
      </c>
      <c r="AW733" s="13" t="s">
        <v>30</v>
      </c>
      <c r="AX733" s="13" t="s">
        <v>73</v>
      </c>
      <c r="AY733" s="161" t="s">
        <v>127</v>
      </c>
    </row>
    <row r="734" spans="2:65" s="13" customFormat="1" ht="11.25">
      <c r="B734" s="160"/>
      <c r="D734" s="150" t="s">
        <v>150</v>
      </c>
      <c r="E734" s="161" t="s">
        <v>1</v>
      </c>
      <c r="F734" s="162" t="s">
        <v>1185</v>
      </c>
      <c r="H734" s="163">
        <v>6477.7</v>
      </c>
      <c r="I734" s="164"/>
      <c r="L734" s="160"/>
      <c r="M734" s="165"/>
      <c r="T734" s="166"/>
      <c r="AT734" s="161" t="s">
        <v>150</v>
      </c>
      <c r="AU734" s="161" t="s">
        <v>89</v>
      </c>
      <c r="AV734" s="13" t="s">
        <v>89</v>
      </c>
      <c r="AW734" s="13" t="s">
        <v>30</v>
      </c>
      <c r="AX734" s="13" t="s">
        <v>73</v>
      </c>
      <c r="AY734" s="161" t="s">
        <v>127</v>
      </c>
    </row>
    <row r="735" spans="2:65" s="13" customFormat="1" ht="11.25">
      <c r="B735" s="160"/>
      <c r="D735" s="150" t="s">
        <v>150</v>
      </c>
      <c r="E735" s="161" t="s">
        <v>1</v>
      </c>
      <c r="F735" s="162" t="s">
        <v>1186</v>
      </c>
      <c r="H735" s="163">
        <v>1478.4</v>
      </c>
      <c r="I735" s="164"/>
      <c r="L735" s="160"/>
      <c r="M735" s="165"/>
      <c r="T735" s="166"/>
      <c r="AT735" s="161" t="s">
        <v>150</v>
      </c>
      <c r="AU735" s="161" t="s">
        <v>89</v>
      </c>
      <c r="AV735" s="13" t="s">
        <v>89</v>
      </c>
      <c r="AW735" s="13" t="s">
        <v>30</v>
      </c>
      <c r="AX735" s="13" t="s">
        <v>73</v>
      </c>
      <c r="AY735" s="161" t="s">
        <v>127</v>
      </c>
    </row>
    <row r="736" spans="2:65" s="13" customFormat="1" ht="11.25">
      <c r="B736" s="160"/>
      <c r="D736" s="150" t="s">
        <v>150</v>
      </c>
      <c r="E736" s="161" t="s">
        <v>1</v>
      </c>
      <c r="F736" s="162" t="s">
        <v>1187</v>
      </c>
      <c r="H736" s="163">
        <v>3840.2</v>
      </c>
      <c r="I736" s="164"/>
      <c r="L736" s="160"/>
      <c r="M736" s="165"/>
      <c r="T736" s="166"/>
      <c r="AT736" s="161" t="s">
        <v>150</v>
      </c>
      <c r="AU736" s="161" t="s">
        <v>89</v>
      </c>
      <c r="AV736" s="13" t="s">
        <v>89</v>
      </c>
      <c r="AW736" s="13" t="s">
        <v>30</v>
      </c>
      <c r="AX736" s="13" t="s">
        <v>73</v>
      </c>
      <c r="AY736" s="161" t="s">
        <v>127</v>
      </c>
    </row>
    <row r="737" spans="2:65" s="13" customFormat="1" ht="11.25">
      <c r="B737" s="160"/>
      <c r="D737" s="150" t="s">
        <v>150</v>
      </c>
      <c r="E737" s="161" t="s">
        <v>1</v>
      </c>
      <c r="F737" s="162" t="s">
        <v>1188</v>
      </c>
      <c r="H737" s="163">
        <v>129.05000000000001</v>
      </c>
      <c r="I737" s="164"/>
      <c r="L737" s="160"/>
      <c r="M737" s="165"/>
      <c r="T737" s="166"/>
      <c r="AT737" s="161" t="s">
        <v>150</v>
      </c>
      <c r="AU737" s="161" t="s">
        <v>89</v>
      </c>
      <c r="AV737" s="13" t="s">
        <v>89</v>
      </c>
      <c r="AW737" s="13" t="s">
        <v>30</v>
      </c>
      <c r="AX737" s="13" t="s">
        <v>73</v>
      </c>
      <c r="AY737" s="161" t="s">
        <v>127</v>
      </c>
    </row>
    <row r="738" spans="2:65" s="12" customFormat="1" ht="11.25">
      <c r="B738" s="154"/>
      <c r="D738" s="150" t="s">
        <v>150</v>
      </c>
      <c r="E738" s="155" t="s">
        <v>1</v>
      </c>
      <c r="F738" s="156" t="s">
        <v>1189</v>
      </c>
      <c r="H738" s="155" t="s">
        <v>1</v>
      </c>
      <c r="I738" s="157"/>
      <c r="L738" s="154"/>
      <c r="M738" s="158"/>
      <c r="T738" s="159"/>
      <c r="AT738" s="155" t="s">
        <v>150</v>
      </c>
      <c r="AU738" s="155" t="s">
        <v>89</v>
      </c>
      <c r="AV738" s="12" t="s">
        <v>81</v>
      </c>
      <c r="AW738" s="12" t="s">
        <v>30</v>
      </c>
      <c r="AX738" s="12" t="s">
        <v>73</v>
      </c>
      <c r="AY738" s="155" t="s">
        <v>127</v>
      </c>
    </row>
    <row r="739" spans="2:65" s="13" customFormat="1" ht="11.25">
      <c r="B739" s="160"/>
      <c r="D739" s="150" t="s">
        <v>150</v>
      </c>
      <c r="E739" s="161" t="s">
        <v>1</v>
      </c>
      <c r="F739" s="162" t="s">
        <v>1190</v>
      </c>
      <c r="H739" s="163">
        <v>1501</v>
      </c>
      <c r="I739" s="164"/>
      <c r="L739" s="160"/>
      <c r="M739" s="165"/>
      <c r="T739" s="166"/>
      <c r="AT739" s="161" t="s">
        <v>150</v>
      </c>
      <c r="AU739" s="161" t="s">
        <v>89</v>
      </c>
      <c r="AV739" s="13" t="s">
        <v>89</v>
      </c>
      <c r="AW739" s="13" t="s">
        <v>30</v>
      </c>
      <c r="AX739" s="13" t="s">
        <v>73</v>
      </c>
      <c r="AY739" s="161" t="s">
        <v>127</v>
      </c>
    </row>
    <row r="740" spans="2:65" s="13" customFormat="1" ht="11.25">
      <c r="B740" s="160"/>
      <c r="D740" s="150" t="s">
        <v>150</v>
      </c>
      <c r="E740" s="161" t="s">
        <v>1</v>
      </c>
      <c r="F740" s="162" t="s">
        <v>1191</v>
      </c>
      <c r="H740" s="163">
        <v>84.6</v>
      </c>
      <c r="I740" s="164"/>
      <c r="L740" s="160"/>
      <c r="M740" s="165"/>
      <c r="T740" s="166"/>
      <c r="AT740" s="161" t="s">
        <v>150</v>
      </c>
      <c r="AU740" s="161" t="s">
        <v>89</v>
      </c>
      <c r="AV740" s="13" t="s">
        <v>89</v>
      </c>
      <c r="AW740" s="13" t="s">
        <v>30</v>
      </c>
      <c r="AX740" s="13" t="s">
        <v>73</v>
      </c>
      <c r="AY740" s="161" t="s">
        <v>127</v>
      </c>
    </row>
    <row r="741" spans="2:65" s="13" customFormat="1" ht="11.25">
      <c r="B741" s="160"/>
      <c r="D741" s="150" t="s">
        <v>150</v>
      </c>
      <c r="E741" s="161" t="s">
        <v>1</v>
      </c>
      <c r="F741" s="162" t="s">
        <v>1192</v>
      </c>
      <c r="H741" s="163">
        <v>593.6</v>
      </c>
      <c r="I741" s="164"/>
      <c r="L741" s="160"/>
      <c r="M741" s="165"/>
      <c r="T741" s="166"/>
      <c r="AT741" s="161" t="s">
        <v>150</v>
      </c>
      <c r="AU741" s="161" t="s">
        <v>89</v>
      </c>
      <c r="AV741" s="13" t="s">
        <v>89</v>
      </c>
      <c r="AW741" s="13" t="s">
        <v>30</v>
      </c>
      <c r="AX741" s="13" t="s">
        <v>73</v>
      </c>
      <c r="AY741" s="161" t="s">
        <v>127</v>
      </c>
    </row>
    <row r="742" spans="2:65" s="12" customFormat="1" ht="11.25">
      <c r="B742" s="154"/>
      <c r="D742" s="150" t="s">
        <v>150</v>
      </c>
      <c r="E742" s="155" t="s">
        <v>1</v>
      </c>
      <c r="F742" s="156" t="s">
        <v>1193</v>
      </c>
      <c r="H742" s="155" t="s">
        <v>1</v>
      </c>
      <c r="I742" s="157"/>
      <c r="L742" s="154"/>
      <c r="M742" s="158"/>
      <c r="T742" s="159"/>
      <c r="AT742" s="155" t="s">
        <v>150</v>
      </c>
      <c r="AU742" s="155" t="s">
        <v>89</v>
      </c>
      <c r="AV742" s="12" t="s">
        <v>81</v>
      </c>
      <c r="AW742" s="12" t="s">
        <v>30</v>
      </c>
      <c r="AX742" s="12" t="s">
        <v>73</v>
      </c>
      <c r="AY742" s="155" t="s">
        <v>127</v>
      </c>
    </row>
    <row r="743" spans="2:65" s="14" customFormat="1" ht="11.25">
      <c r="B743" s="167"/>
      <c r="D743" s="150" t="s">
        <v>150</v>
      </c>
      <c r="E743" s="168" t="s">
        <v>1</v>
      </c>
      <c r="F743" s="169" t="s">
        <v>165</v>
      </c>
      <c r="H743" s="170">
        <v>25097.25</v>
      </c>
      <c r="I743" s="171"/>
      <c r="L743" s="167"/>
      <c r="M743" s="172"/>
      <c r="T743" s="173"/>
      <c r="AT743" s="168" t="s">
        <v>150</v>
      </c>
      <c r="AU743" s="168" t="s">
        <v>89</v>
      </c>
      <c r="AV743" s="14" t="s">
        <v>134</v>
      </c>
      <c r="AW743" s="14" t="s">
        <v>30</v>
      </c>
      <c r="AX743" s="14" t="s">
        <v>81</v>
      </c>
      <c r="AY743" s="168" t="s">
        <v>127</v>
      </c>
    </row>
    <row r="744" spans="2:65" s="13" customFormat="1" ht="11.25">
      <c r="B744" s="160"/>
      <c r="D744" s="150" t="s">
        <v>150</v>
      </c>
      <c r="F744" s="162" t="s">
        <v>1194</v>
      </c>
      <c r="H744" s="163">
        <v>28861.838</v>
      </c>
      <c r="I744" s="164"/>
      <c r="L744" s="160"/>
      <c r="M744" s="165"/>
      <c r="T744" s="166"/>
      <c r="AT744" s="161" t="s">
        <v>150</v>
      </c>
      <c r="AU744" s="161" t="s">
        <v>89</v>
      </c>
      <c r="AV744" s="13" t="s">
        <v>89</v>
      </c>
      <c r="AW744" s="13" t="s">
        <v>3</v>
      </c>
      <c r="AX744" s="13" t="s">
        <v>81</v>
      </c>
      <c r="AY744" s="161" t="s">
        <v>127</v>
      </c>
    </row>
    <row r="745" spans="2:65" s="1" customFormat="1" ht="16.5" customHeight="1">
      <c r="B745" s="136"/>
      <c r="C745" s="137" t="s">
        <v>1195</v>
      </c>
      <c r="D745" s="137" t="s">
        <v>129</v>
      </c>
      <c r="E745" s="138" t="s">
        <v>1196</v>
      </c>
      <c r="F745" s="139" t="s">
        <v>1197</v>
      </c>
      <c r="G745" s="140" t="s">
        <v>820</v>
      </c>
      <c r="H745" s="141">
        <v>3</v>
      </c>
      <c r="I745" s="142"/>
      <c r="J745" s="143">
        <f>ROUND(I745*H745,2)</f>
        <v>0</v>
      </c>
      <c r="K745" s="139" t="s">
        <v>1</v>
      </c>
      <c r="L745" s="32"/>
      <c r="M745" s="144" t="s">
        <v>1</v>
      </c>
      <c r="N745" s="145" t="s">
        <v>38</v>
      </c>
      <c r="P745" s="146">
        <f>O745*H745</f>
        <v>0</v>
      </c>
      <c r="Q745" s="146">
        <v>0</v>
      </c>
      <c r="R745" s="146">
        <f>Q745*H745</f>
        <v>0</v>
      </c>
      <c r="S745" s="146">
        <v>0</v>
      </c>
      <c r="T745" s="147">
        <f>S745*H745</f>
        <v>0</v>
      </c>
      <c r="AR745" s="148" t="s">
        <v>307</v>
      </c>
      <c r="AT745" s="148" t="s">
        <v>129</v>
      </c>
      <c r="AU745" s="148" t="s">
        <v>89</v>
      </c>
      <c r="AY745" s="17" t="s">
        <v>127</v>
      </c>
      <c r="BE745" s="149">
        <f>IF(N745="základní",J745,0)</f>
        <v>0</v>
      </c>
      <c r="BF745" s="149">
        <f>IF(N745="snížená",J745,0)</f>
        <v>0</v>
      </c>
      <c r="BG745" s="149">
        <f>IF(N745="zákl. přenesená",J745,0)</f>
        <v>0</v>
      </c>
      <c r="BH745" s="149">
        <f>IF(N745="sníž. přenesená",J745,0)</f>
        <v>0</v>
      </c>
      <c r="BI745" s="149">
        <f>IF(N745="nulová",J745,0)</f>
        <v>0</v>
      </c>
      <c r="BJ745" s="17" t="s">
        <v>81</v>
      </c>
      <c r="BK745" s="149">
        <f>ROUND(I745*H745,2)</f>
        <v>0</v>
      </c>
      <c r="BL745" s="17" t="s">
        <v>307</v>
      </c>
      <c r="BM745" s="148" t="s">
        <v>1198</v>
      </c>
    </row>
    <row r="746" spans="2:65" s="1" customFormat="1" ht="11.25">
      <c r="B746" s="32"/>
      <c r="D746" s="150" t="s">
        <v>136</v>
      </c>
      <c r="F746" s="151" t="s">
        <v>1197</v>
      </c>
      <c r="I746" s="152"/>
      <c r="L746" s="32"/>
      <c r="M746" s="153"/>
      <c r="T746" s="56"/>
      <c r="AT746" s="17" t="s">
        <v>136</v>
      </c>
      <c r="AU746" s="17" t="s">
        <v>89</v>
      </c>
    </row>
    <row r="747" spans="2:65" s="13" customFormat="1" ht="11.25">
      <c r="B747" s="160"/>
      <c r="D747" s="150" t="s">
        <v>150</v>
      </c>
      <c r="E747" s="161" t="s">
        <v>1</v>
      </c>
      <c r="F747" s="162" t="s">
        <v>144</v>
      </c>
      <c r="H747" s="163">
        <v>3</v>
      </c>
      <c r="I747" s="164"/>
      <c r="L747" s="160"/>
      <c r="M747" s="165"/>
      <c r="T747" s="166"/>
      <c r="AT747" s="161" t="s">
        <v>150</v>
      </c>
      <c r="AU747" s="161" t="s">
        <v>89</v>
      </c>
      <c r="AV747" s="13" t="s">
        <v>89</v>
      </c>
      <c r="AW747" s="13" t="s">
        <v>30</v>
      </c>
      <c r="AX747" s="13" t="s">
        <v>81</v>
      </c>
      <c r="AY747" s="161" t="s">
        <v>127</v>
      </c>
    </row>
    <row r="748" spans="2:65" s="1" customFormat="1" ht="16.5" customHeight="1">
      <c r="B748" s="136"/>
      <c r="C748" s="137" t="s">
        <v>1199</v>
      </c>
      <c r="D748" s="137" t="s">
        <v>129</v>
      </c>
      <c r="E748" s="138" t="s">
        <v>1200</v>
      </c>
      <c r="F748" s="139" t="s">
        <v>1201</v>
      </c>
      <c r="G748" s="140" t="s">
        <v>820</v>
      </c>
      <c r="H748" s="141">
        <v>2</v>
      </c>
      <c r="I748" s="142"/>
      <c r="J748" s="143">
        <f>ROUND(I748*H748,2)</f>
        <v>0</v>
      </c>
      <c r="K748" s="139" t="s">
        <v>1</v>
      </c>
      <c r="L748" s="32"/>
      <c r="M748" s="144" t="s">
        <v>1</v>
      </c>
      <c r="N748" s="145" t="s">
        <v>38</v>
      </c>
      <c r="P748" s="146">
        <f>O748*H748</f>
        <v>0</v>
      </c>
      <c r="Q748" s="146">
        <v>0</v>
      </c>
      <c r="R748" s="146">
        <f>Q748*H748</f>
        <v>0</v>
      </c>
      <c r="S748" s="146">
        <v>0</v>
      </c>
      <c r="T748" s="147">
        <f>S748*H748</f>
        <v>0</v>
      </c>
      <c r="AR748" s="148" t="s">
        <v>307</v>
      </c>
      <c r="AT748" s="148" t="s">
        <v>129</v>
      </c>
      <c r="AU748" s="148" t="s">
        <v>89</v>
      </c>
      <c r="AY748" s="17" t="s">
        <v>127</v>
      </c>
      <c r="BE748" s="149">
        <f>IF(N748="základní",J748,0)</f>
        <v>0</v>
      </c>
      <c r="BF748" s="149">
        <f>IF(N748="snížená",J748,0)</f>
        <v>0</v>
      </c>
      <c r="BG748" s="149">
        <f>IF(N748="zákl. přenesená",J748,0)</f>
        <v>0</v>
      </c>
      <c r="BH748" s="149">
        <f>IF(N748="sníž. přenesená",J748,0)</f>
        <v>0</v>
      </c>
      <c r="BI748" s="149">
        <f>IF(N748="nulová",J748,0)</f>
        <v>0</v>
      </c>
      <c r="BJ748" s="17" t="s">
        <v>81</v>
      </c>
      <c r="BK748" s="149">
        <f>ROUND(I748*H748,2)</f>
        <v>0</v>
      </c>
      <c r="BL748" s="17" t="s">
        <v>307</v>
      </c>
      <c r="BM748" s="148" t="s">
        <v>1202</v>
      </c>
    </row>
    <row r="749" spans="2:65" s="1" customFormat="1" ht="11.25">
      <c r="B749" s="32"/>
      <c r="D749" s="150" t="s">
        <v>136</v>
      </c>
      <c r="F749" s="151" t="s">
        <v>1201</v>
      </c>
      <c r="I749" s="152"/>
      <c r="L749" s="32"/>
      <c r="M749" s="153"/>
      <c r="T749" s="56"/>
      <c r="AT749" s="17" t="s">
        <v>136</v>
      </c>
      <c r="AU749" s="17" t="s">
        <v>89</v>
      </c>
    </row>
    <row r="750" spans="2:65" s="1" customFormat="1" ht="16.5" customHeight="1">
      <c r="B750" s="136"/>
      <c r="C750" s="137" t="s">
        <v>1203</v>
      </c>
      <c r="D750" s="137" t="s">
        <v>129</v>
      </c>
      <c r="E750" s="138" t="s">
        <v>1204</v>
      </c>
      <c r="F750" s="139" t="s">
        <v>1205</v>
      </c>
      <c r="G750" s="140" t="s">
        <v>820</v>
      </c>
      <c r="H750" s="141">
        <v>2</v>
      </c>
      <c r="I750" s="142"/>
      <c r="J750" s="143">
        <f>ROUND(I750*H750,2)</f>
        <v>0</v>
      </c>
      <c r="K750" s="139" t="s">
        <v>1</v>
      </c>
      <c r="L750" s="32"/>
      <c r="M750" s="144" t="s">
        <v>1</v>
      </c>
      <c r="N750" s="145" t="s">
        <v>38</v>
      </c>
      <c r="P750" s="146">
        <f>O750*H750</f>
        <v>0</v>
      </c>
      <c r="Q750" s="146">
        <v>0</v>
      </c>
      <c r="R750" s="146">
        <f>Q750*H750</f>
        <v>0</v>
      </c>
      <c r="S750" s="146">
        <v>0</v>
      </c>
      <c r="T750" s="147">
        <f>S750*H750</f>
        <v>0</v>
      </c>
      <c r="AR750" s="148" t="s">
        <v>307</v>
      </c>
      <c r="AT750" s="148" t="s">
        <v>129</v>
      </c>
      <c r="AU750" s="148" t="s">
        <v>89</v>
      </c>
      <c r="AY750" s="17" t="s">
        <v>127</v>
      </c>
      <c r="BE750" s="149">
        <f>IF(N750="základní",J750,0)</f>
        <v>0</v>
      </c>
      <c r="BF750" s="149">
        <f>IF(N750="snížená",J750,0)</f>
        <v>0</v>
      </c>
      <c r="BG750" s="149">
        <f>IF(N750="zákl. přenesená",J750,0)</f>
        <v>0</v>
      </c>
      <c r="BH750" s="149">
        <f>IF(N750="sníž. přenesená",J750,0)</f>
        <v>0</v>
      </c>
      <c r="BI750" s="149">
        <f>IF(N750="nulová",J750,0)</f>
        <v>0</v>
      </c>
      <c r="BJ750" s="17" t="s">
        <v>81</v>
      </c>
      <c r="BK750" s="149">
        <f>ROUND(I750*H750,2)</f>
        <v>0</v>
      </c>
      <c r="BL750" s="17" t="s">
        <v>307</v>
      </c>
      <c r="BM750" s="148" t="s">
        <v>1206</v>
      </c>
    </row>
    <row r="751" spans="2:65" s="1" customFormat="1" ht="11.25">
      <c r="B751" s="32"/>
      <c r="D751" s="150" t="s">
        <v>136</v>
      </c>
      <c r="F751" s="151" t="s">
        <v>1205</v>
      </c>
      <c r="I751" s="152"/>
      <c r="L751" s="32"/>
      <c r="M751" s="153"/>
      <c r="T751" s="56"/>
      <c r="AT751" s="17" t="s">
        <v>136</v>
      </c>
      <c r="AU751" s="17" t="s">
        <v>89</v>
      </c>
    </row>
    <row r="752" spans="2:65" s="1" customFormat="1" ht="16.5" customHeight="1">
      <c r="B752" s="136"/>
      <c r="C752" s="137" t="s">
        <v>1207</v>
      </c>
      <c r="D752" s="137" t="s">
        <v>129</v>
      </c>
      <c r="E752" s="138" t="s">
        <v>1208</v>
      </c>
      <c r="F752" s="139" t="s">
        <v>1209</v>
      </c>
      <c r="G752" s="140" t="s">
        <v>820</v>
      </c>
      <c r="H752" s="141">
        <v>2</v>
      </c>
      <c r="I752" s="142"/>
      <c r="J752" s="143">
        <f>ROUND(I752*H752,2)</f>
        <v>0</v>
      </c>
      <c r="K752" s="139" t="s">
        <v>1</v>
      </c>
      <c r="L752" s="32"/>
      <c r="M752" s="144" t="s">
        <v>1</v>
      </c>
      <c r="N752" s="145" t="s">
        <v>38</v>
      </c>
      <c r="P752" s="146">
        <f>O752*H752</f>
        <v>0</v>
      </c>
      <c r="Q752" s="146">
        <v>0</v>
      </c>
      <c r="R752" s="146">
        <f>Q752*H752</f>
        <v>0</v>
      </c>
      <c r="S752" s="146">
        <v>0</v>
      </c>
      <c r="T752" s="147">
        <f>S752*H752</f>
        <v>0</v>
      </c>
      <c r="AR752" s="148" t="s">
        <v>307</v>
      </c>
      <c r="AT752" s="148" t="s">
        <v>129</v>
      </c>
      <c r="AU752" s="148" t="s">
        <v>89</v>
      </c>
      <c r="AY752" s="17" t="s">
        <v>127</v>
      </c>
      <c r="BE752" s="149">
        <f>IF(N752="základní",J752,0)</f>
        <v>0</v>
      </c>
      <c r="BF752" s="149">
        <f>IF(N752="snížená",J752,0)</f>
        <v>0</v>
      </c>
      <c r="BG752" s="149">
        <f>IF(N752="zákl. přenesená",J752,0)</f>
        <v>0</v>
      </c>
      <c r="BH752" s="149">
        <f>IF(N752="sníž. přenesená",J752,0)</f>
        <v>0</v>
      </c>
      <c r="BI752" s="149">
        <f>IF(N752="nulová",J752,0)</f>
        <v>0</v>
      </c>
      <c r="BJ752" s="17" t="s">
        <v>81</v>
      </c>
      <c r="BK752" s="149">
        <f>ROUND(I752*H752,2)</f>
        <v>0</v>
      </c>
      <c r="BL752" s="17" t="s">
        <v>307</v>
      </c>
      <c r="BM752" s="148" t="s">
        <v>1210</v>
      </c>
    </row>
    <row r="753" spans="2:65" s="1" customFormat="1" ht="11.25">
      <c r="B753" s="32"/>
      <c r="D753" s="150" t="s">
        <v>136</v>
      </c>
      <c r="F753" s="151" t="s">
        <v>1209</v>
      </c>
      <c r="I753" s="152"/>
      <c r="L753" s="32"/>
      <c r="M753" s="153"/>
      <c r="T753" s="56"/>
      <c r="AT753" s="17" t="s">
        <v>136</v>
      </c>
      <c r="AU753" s="17" t="s">
        <v>89</v>
      </c>
    </row>
    <row r="754" spans="2:65" s="1" customFormat="1" ht="21.75" customHeight="1">
      <c r="B754" s="136"/>
      <c r="C754" s="137" t="s">
        <v>1211</v>
      </c>
      <c r="D754" s="137" t="s">
        <v>129</v>
      </c>
      <c r="E754" s="138" t="s">
        <v>1212</v>
      </c>
      <c r="F754" s="139" t="s">
        <v>1213</v>
      </c>
      <c r="G754" s="140" t="s">
        <v>1214</v>
      </c>
      <c r="H754" s="141">
        <v>1</v>
      </c>
      <c r="I754" s="142"/>
      <c r="J754" s="143">
        <f>ROUND(I754*H754,2)</f>
        <v>0</v>
      </c>
      <c r="K754" s="139" t="s">
        <v>1</v>
      </c>
      <c r="L754" s="32"/>
      <c r="M754" s="144" t="s">
        <v>1</v>
      </c>
      <c r="N754" s="145" t="s">
        <v>38</v>
      </c>
      <c r="P754" s="146">
        <f>O754*H754</f>
        <v>0</v>
      </c>
      <c r="Q754" s="146">
        <v>0</v>
      </c>
      <c r="R754" s="146">
        <f>Q754*H754</f>
        <v>0</v>
      </c>
      <c r="S754" s="146">
        <v>0</v>
      </c>
      <c r="T754" s="147">
        <f>S754*H754</f>
        <v>0</v>
      </c>
      <c r="AR754" s="148" t="s">
        <v>307</v>
      </c>
      <c r="AT754" s="148" t="s">
        <v>129</v>
      </c>
      <c r="AU754" s="148" t="s">
        <v>89</v>
      </c>
      <c r="AY754" s="17" t="s">
        <v>127</v>
      </c>
      <c r="BE754" s="149">
        <f>IF(N754="základní",J754,0)</f>
        <v>0</v>
      </c>
      <c r="BF754" s="149">
        <f>IF(N754="snížená",J754,0)</f>
        <v>0</v>
      </c>
      <c r="BG754" s="149">
        <f>IF(N754="zákl. přenesená",J754,0)</f>
        <v>0</v>
      </c>
      <c r="BH754" s="149">
        <f>IF(N754="sníž. přenesená",J754,0)</f>
        <v>0</v>
      </c>
      <c r="BI754" s="149">
        <f>IF(N754="nulová",J754,0)</f>
        <v>0</v>
      </c>
      <c r="BJ754" s="17" t="s">
        <v>81</v>
      </c>
      <c r="BK754" s="149">
        <f>ROUND(I754*H754,2)</f>
        <v>0</v>
      </c>
      <c r="BL754" s="17" t="s">
        <v>307</v>
      </c>
      <c r="BM754" s="148" t="s">
        <v>1215</v>
      </c>
    </row>
    <row r="755" spans="2:65" s="1" customFormat="1" ht="11.25">
      <c r="B755" s="32"/>
      <c r="D755" s="150" t="s">
        <v>136</v>
      </c>
      <c r="F755" s="151" t="s">
        <v>1213</v>
      </c>
      <c r="I755" s="152"/>
      <c r="L755" s="32"/>
      <c r="M755" s="153"/>
      <c r="T755" s="56"/>
      <c r="AT755" s="17" t="s">
        <v>136</v>
      </c>
      <c r="AU755" s="17" t="s">
        <v>89</v>
      </c>
    </row>
    <row r="756" spans="2:65" s="1" customFormat="1" ht="16.5" customHeight="1">
      <c r="B756" s="136"/>
      <c r="C756" s="137" t="s">
        <v>1216</v>
      </c>
      <c r="D756" s="137" t="s">
        <v>129</v>
      </c>
      <c r="E756" s="138" t="s">
        <v>1217</v>
      </c>
      <c r="F756" s="139" t="s">
        <v>1218</v>
      </c>
      <c r="G756" s="140" t="s">
        <v>820</v>
      </c>
      <c r="H756" s="141">
        <v>1</v>
      </c>
      <c r="I756" s="142"/>
      <c r="J756" s="143">
        <f>ROUND(I756*H756,2)</f>
        <v>0</v>
      </c>
      <c r="K756" s="139" t="s">
        <v>1</v>
      </c>
      <c r="L756" s="32"/>
      <c r="M756" s="144" t="s">
        <v>1</v>
      </c>
      <c r="N756" s="145" t="s">
        <v>38</v>
      </c>
      <c r="P756" s="146">
        <f>O756*H756</f>
        <v>0</v>
      </c>
      <c r="Q756" s="146">
        <v>0</v>
      </c>
      <c r="R756" s="146">
        <f>Q756*H756</f>
        <v>0</v>
      </c>
      <c r="S756" s="146">
        <v>0</v>
      </c>
      <c r="T756" s="147">
        <f>S756*H756</f>
        <v>0</v>
      </c>
      <c r="AR756" s="148" t="s">
        <v>307</v>
      </c>
      <c r="AT756" s="148" t="s">
        <v>129</v>
      </c>
      <c r="AU756" s="148" t="s">
        <v>89</v>
      </c>
      <c r="AY756" s="17" t="s">
        <v>127</v>
      </c>
      <c r="BE756" s="149">
        <f>IF(N756="základní",J756,0)</f>
        <v>0</v>
      </c>
      <c r="BF756" s="149">
        <f>IF(N756="snížená",J756,0)</f>
        <v>0</v>
      </c>
      <c r="BG756" s="149">
        <f>IF(N756="zákl. přenesená",J756,0)</f>
        <v>0</v>
      </c>
      <c r="BH756" s="149">
        <f>IF(N756="sníž. přenesená",J756,0)</f>
        <v>0</v>
      </c>
      <c r="BI756" s="149">
        <f>IF(N756="nulová",J756,0)</f>
        <v>0</v>
      </c>
      <c r="BJ756" s="17" t="s">
        <v>81</v>
      </c>
      <c r="BK756" s="149">
        <f>ROUND(I756*H756,2)</f>
        <v>0</v>
      </c>
      <c r="BL756" s="17" t="s">
        <v>307</v>
      </c>
      <c r="BM756" s="148" t="s">
        <v>1219</v>
      </c>
    </row>
    <row r="757" spans="2:65" s="1" customFormat="1" ht="11.25">
      <c r="B757" s="32"/>
      <c r="D757" s="150" t="s">
        <v>136</v>
      </c>
      <c r="F757" s="151" t="s">
        <v>1218</v>
      </c>
      <c r="I757" s="152"/>
      <c r="L757" s="32"/>
      <c r="M757" s="153"/>
      <c r="T757" s="56"/>
      <c r="AT757" s="17" t="s">
        <v>136</v>
      </c>
      <c r="AU757" s="17" t="s">
        <v>89</v>
      </c>
    </row>
    <row r="758" spans="2:65" s="13" customFormat="1" ht="11.25">
      <c r="B758" s="160"/>
      <c r="D758" s="150" t="s">
        <v>150</v>
      </c>
      <c r="E758" s="161" t="s">
        <v>1</v>
      </c>
      <c r="F758" s="162" t="s">
        <v>1220</v>
      </c>
      <c r="H758" s="163">
        <v>1</v>
      </c>
      <c r="I758" s="164"/>
      <c r="L758" s="160"/>
      <c r="M758" s="165"/>
      <c r="T758" s="166"/>
      <c r="AT758" s="161" t="s">
        <v>150</v>
      </c>
      <c r="AU758" s="161" t="s">
        <v>89</v>
      </c>
      <c r="AV758" s="13" t="s">
        <v>89</v>
      </c>
      <c r="AW758" s="13" t="s">
        <v>30</v>
      </c>
      <c r="AX758" s="13" t="s">
        <v>81</v>
      </c>
      <c r="AY758" s="161" t="s">
        <v>127</v>
      </c>
    </row>
    <row r="759" spans="2:65" s="1" customFormat="1" ht="16.5" customHeight="1">
      <c r="B759" s="136"/>
      <c r="C759" s="137" t="s">
        <v>1221</v>
      </c>
      <c r="D759" s="137" t="s">
        <v>129</v>
      </c>
      <c r="E759" s="138" t="s">
        <v>1222</v>
      </c>
      <c r="F759" s="139" t="s">
        <v>1223</v>
      </c>
      <c r="G759" s="140" t="s">
        <v>820</v>
      </c>
      <c r="H759" s="141">
        <v>2</v>
      </c>
      <c r="I759" s="142"/>
      <c r="J759" s="143">
        <f>ROUND(I759*H759,2)</f>
        <v>0</v>
      </c>
      <c r="K759" s="139" t="s">
        <v>1</v>
      </c>
      <c r="L759" s="32"/>
      <c r="M759" s="144" t="s">
        <v>1</v>
      </c>
      <c r="N759" s="145" t="s">
        <v>38</v>
      </c>
      <c r="P759" s="146">
        <f>O759*H759</f>
        <v>0</v>
      </c>
      <c r="Q759" s="146">
        <v>0</v>
      </c>
      <c r="R759" s="146">
        <f>Q759*H759</f>
        <v>0</v>
      </c>
      <c r="S759" s="146">
        <v>0</v>
      </c>
      <c r="T759" s="147">
        <f>S759*H759</f>
        <v>0</v>
      </c>
      <c r="AR759" s="148" t="s">
        <v>307</v>
      </c>
      <c r="AT759" s="148" t="s">
        <v>129</v>
      </c>
      <c r="AU759" s="148" t="s">
        <v>89</v>
      </c>
      <c r="AY759" s="17" t="s">
        <v>127</v>
      </c>
      <c r="BE759" s="149">
        <f>IF(N759="základní",J759,0)</f>
        <v>0</v>
      </c>
      <c r="BF759" s="149">
        <f>IF(N759="snížená",J759,0)</f>
        <v>0</v>
      </c>
      <c r="BG759" s="149">
        <f>IF(N759="zákl. přenesená",J759,0)</f>
        <v>0</v>
      </c>
      <c r="BH759" s="149">
        <f>IF(N759="sníž. přenesená",J759,0)</f>
        <v>0</v>
      </c>
      <c r="BI759" s="149">
        <f>IF(N759="nulová",J759,0)</f>
        <v>0</v>
      </c>
      <c r="BJ759" s="17" t="s">
        <v>81</v>
      </c>
      <c r="BK759" s="149">
        <f>ROUND(I759*H759,2)</f>
        <v>0</v>
      </c>
      <c r="BL759" s="17" t="s">
        <v>307</v>
      </c>
      <c r="BM759" s="148" t="s">
        <v>1224</v>
      </c>
    </row>
    <row r="760" spans="2:65" s="1" customFormat="1" ht="11.25">
      <c r="B760" s="32"/>
      <c r="D760" s="150" t="s">
        <v>136</v>
      </c>
      <c r="F760" s="151" t="s">
        <v>1223</v>
      </c>
      <c r="I760" s="152"/>
      <c r="L760" s="32"/>
      <c r="M760" s="153"/>
      <c r="T760" s="56"/>
      <c r="AT760" s="17" t="s">
        <v>136</v>
      </c>
      <c r="AU760" s="17" t="s">
        <v>89</v>
      </c>
    </row>
    <row r="761" spans="2:65" s="13" customFormat="1" ht="11.25">
      <c r="B761" s="160"/>
      <c r="D761" s="150" t="s">
        <v>150</v>
      </c>
      <c r="E761" s="161" t="s">
        <v>1</v>
      </c>
      <c r="F761" s="162" t="s">
        <v>1225</v>
      </c>
      <c r="H761" s="163">
        <v>2</v>
      </c>
      <c r="I761" s="164"/>
      <c r="L761" s="160"/>
      <c r="M761" s="165"/>
      <c r="T761" s="166"/>
      <c r="AT761" s="161" t="s">
        <v>150</v>
      </c>
      <c r="AU761" s="161" t="s">
        <v>89</v>
      </c>
      <c r="AV761" s="13" t="s">
        <v>89</v>
      </c>
      <c r="AW761" s="13" t="s">
        <v>30</v>
      </c>
      <c r="AX761" s="13" t="s">
        <v>81</v>
      </c>
      <c r="AY761" s="161" t="s">
        <v>127</v>
      </c>
    </row>
    <row r="762" spans="2:65" s="1" customFormat="1" ht="16.5" customHeight="1">
      <c r="B762" s="136"/>
      <c r="C762" s="137" t="s">
        <v>1226</v>
      </c>
      <c r="D762" s="137" t="s">
        <v>129</v>
      </c>
      <c r="E762" s="138" t="s">
        <v>1227</v>
      </c>
      <c r="F762" s="139" t="s">
        <v>1228</v>
      </c>
      <c r="G762" s="140" t="s">
        <v>820</v>
      </c>
      <c r="H762" s="141">
        <v>8</v>
      </c>
      <c r="I762" s="142"/>
      <c r="J762" s="143">
        <f>ROUND(I762*H762,2)</f>
        <v>0</v>
      </c>
      <c r="K762" s="139" t="s">
        <v>1</v>
      </c>
      <c r="L762" s="32"/>
      <c r="M762" s="144" t="s">
        <v>1</v>
      </c>
      <c r="N762" s="145" t="s">
        <v>38</v>
      </c>
      <c r="P762" s="146">
        <f>O762*H762</f>
        <v>0</v>
      </c>
      <c r="Q762" s="146">
        <v>0</v>
      </c>
      <c r="R762" s="146">
        <f>Q762*H762</f>
        <v>0</v>
      </c>
      <c r="S762" s="146">
        <v>0</v>
      </c>
      <c r="T762" s="147">
        <f>S762*H762</f>
        <v>0</v>
      </c>
      <c r="AR762" s="148" t="s">
        <v>307</v>
      </c>
      <c r="AT762" s="148" t="s">
        <v>129</v>
      </c>
      <c r="AU762" s="148" t="s">
        <v>89</v>
      </c>
      <c r="AY762" s="17" t="s">
        <v>127</v>
      </c>
      <c r="BE762" s="149">
        <f>IF(N762="základní",J762,0)</f>
        <v>0</v>
      </c>
      <c r="BF762" s="149">
        <f>IF(N762="snížená",J762,0)</f>
        <v>0</v>
      </c>
      <c r="BG762" s="149">
        <f>IF(N762="zákl. přenesená",J762,0)</f>
        <v>0</v>
      </c>
      <c r="BH762" s="149">
        <f>IF(N762="sníž. přenesená",J762,0)</f>
        <v>0</v>
      </c>
      <c r="BI762" s="149">
        <f>IF(N762="nulová",J762,0)</f>
        <v>0</v>
      </c>
      <c r="BJ762" s="17" t="s">
        <v>81</v>
      </c>
      <c r="BK762" s="149">
        <f>ROUND(I762*H762,2)</f>
        <v>0</v>
      </c>
      <c r="BL762" s="17" t="s">
        <v>307</v>
      </c>
      <c r="BM762" s="148" t="s">
        <v>1229</v>
      </c>
    </row>
    <row r="763" spans="2:65" s="1" customFormat="1" ht="11.25">
      <c r="B763" s="32"/>
      <c r="D763" s="150" t="s">
        <v>136</v>
      </c>
      <c r="F763" s="151" t="s">
        <v>1228</v>
      </c>
      <c r="I763" s="152"/>
      <c r="L763" s="32"/>
      <c r="M763" s="153"/>
      <c r="T763" s="56"/>
      <c r="AT763" s="17" t="s">
        <v>136</v>
      </c>
      <c r="AU763" s="17" t="s">
        <v>89</v>
      </c>
    </row>
    <row r="764" spans="2:65" s="13" customFormat="1" ht="11.25">
      <c r="B764" s="160"/>
      <c r="D764" s="150" t="s">
        <v>150</v>
      </c>
      <c r="E764" s="161" t="s">
        <v>1</v>
      </c>
      <c r="F764" s="162" t="s">
        <v>180</v>
      </c>
      <c r="H764" s="163">
        <v>8</v>
      </c>
      <c r="I764" s="164"/>
      <c r="L764" s="160"/>
      <c r="M764" s="165"/>
      <c r="T764" s="166"/>
      <c r="AT764" s="161" t="s">
        <v>150</v>
      </c>
      <c r="AU764" s="161" t="s">
        <v>89</v>
      </c>
      <c r="AV764" s="13" t="s">
        <v>89</v>
      </c>
      <c r="AW764" s="13" t="s">
        <v>30</v>
      </c>
      <c r="AX764" s="13" t="s">
        <v>81</v>
      </c>
      <c r="AY764" s="161" t="s">
        <v>127</v>
      </c>
    </row>
    <row r="765" spans="2:65" s="1" customFormat="1" ht="16.5" customHeight="1">
      <c r="B765" s="136"/>
      <c r="C765" s="137" t="s">
        <v>1230</v>
      </c>
      <c r="D765" s="137" t="s">
        <v>129</v>
      </c>
      <c r="E765" s="138" t="s">
        <v>1231</v>
      </c>
      <c r="F765" s="139" t="s">
        <v>1232</v>
      </c>
      <c r="G765" s="140" t="s">
        <v>820</v>
      </c>
      <c r="H765" s="141">
        <v>1</v>
      </c>
      <c r="I765" s="142"/>
      <c r="J765" s="143">
        <f>ROUND(I765*H765,2)</f>
        <v>0</v>
      </c>
      <c r="K765" s="139" t="s">
        <v>1</v>
      </c>
      <c r="L765" s="32"/>
      <c r="M765" s="144" t="s">
        <v>1</v>
      </c>
      <c r="N765" s="145" t="s">
        <v>38</v>
      </c>
      <c r="P765" s="146">
        <f>O765*H765</f>
        <v>0</v>
      </c>
      <c r="Q765" s="146">
        <v>0</v>
      </c>
      <c r="R765" s="146">
        <f>Q765*H765</f>
        <v>0</v>
      </c>
      <c r="S765" s="146">
        <v>0</v>
      </c>
      <c r="T765" s="147">
        <f>S765*H765</f>
        <v>0</v>
      </c>
      <c r="AR765" s="148" t="s">
        <v>307</v>
      </c>
      <c r="AT765" s="148" t="s">
        <v>129</v>
      </c>
      <c r="AU765" s="148" t="s">
        <v>89</v>
      </c>
      <c r="AY765" s="17" t="s">
        <v>127</v>
      </c>
      <c r="BE765" s="149">
        <f>IF(N765="základní",J765,0)</f>
        <v>0</v>
      </c>
      <c r="BF765" s="149">
        <f>IF(N765="snížená",J765,0)</f>
        <v>0</v>
      </c>
      <c r="BG765" s="149">
        <f>IF(N765="zákl. přenesená",J765,0)</f>
        <v>0</v>
      </c>
      <c r="BH765" s="149">
        <f>IF(N765="sníž. přenesená",J765,0)</f>
        <v>0</v>
      </c>
      <c r="BI765" s="149">
        <f>IF(N765="nulová",J765,0)</f>
        <v>0</v>
      </c>
      <c r="BJ765" s="17" t="s">
        <v>81</v>
      </c>
      <c r="BK765" s="149">
        <f>ROUND(I765*H765,2)</f>
        <v>0</v>
      </c>
      <c r="BL765" s="17" t="s">
        <v>307</v>
      </c>
      <c r="BM765" s="148" t="s">
        <v>1233</v>
      </c>
    </row>
    <row r="766" spans="2:65" s="1" customFormat="1" ht="19.5">
      <c r="B766" s="32"/>
      <c r="D766" s="150" t="s">
        <v>136</v>
      </c>
      <c r="F766" s="151" t="s">
        <v>1234</v>
      </c>
      <c r="I766" s="152"/>
      <c r="L766" s="32"/>
      <c r="M766" s="153"/>
      <c r="T766" s="56"/>
      <c r="AT766" s="17" t="s">
        <v>136</v>
      </c>
      <c r="AU766" s="17" t="s">
        <v>89</v>
      </c>
    </row>
    <row r="767" spans="2:65" s="1" customFormat="1" ht="24.2" customHeight="1">
      <c r="B767" s="136"/>
      <c r="C767" s="137" t="s">
        <v>1235</v>
      </c>
      <c r="D767" s="137" t="s">
        <v>129</v>
      </c>
      <c r="E767" s="138" t="s">
        <v>1236</v>
      </c>
      <c r="F767" s="139" t="s">
        <v>1237</v>
      </c>
      <c r="G767" s="140" t="s">
        <v>912</v>
      </c>
      <c r="H767" s="190"/>
      <c r="I767" s="142"/>
      <c r="J767" s="143">
        <f>ROUND(I767*H767,2)</f>
        <v>0</v>
      </c>
      <c r="K767" s="139" t="s">
        <v>133</v>
      </c>
      <c r="L767" s="32"/>
      <c r="M767" s="144" t="s">
        <v>1</v>
      </c>
      <c r="N767" s="145" t="s">
        <v>38</v>
      </c>
      <c r="P767" s="146">
        <f>O767*H767</f>
        <v>0</v>
      </c>
      <c r="Q767" s="146">
        <v>0</v>
      </c>
      <c r="R767" s="146">
        <f>Q767*H767</f>
        <v>0</v>
      </c>
      <c r="S767" s="146">
        <v>0</v>
      </c>
      <c r="T767" s="147">
        <f>S767*H767</f>
        <v>0</v>
      </c>
      <c r="AR767" s="148" t="s">
        <v>307</v>
      </c>
      <c r="AT767" s="148" t="s">
        <v>129</v>
      </c>
      <c r="AU767" s="148" t="s">
        <v>89</v>
      </c>
      <c r="AY767" s="17" t="s">
        <v>127</v>
      </c>
      <c r="BE767" s="149">
        <f>IF(N767="základní",J767,0)</f>
        <v>0</v>
      </c>
      <c r="BF767" s="149">
        <f>IF(N767="snížená",J767,0)</f>
        <v>0</v>
      </c>
      <c r="BG767" s="149">
        <f>IF(N767="zákl. přenesená",J767,0)</f>
        <v>0</v>
      </c>
      <c r="BH767" s="149">
        <f>IF(N767="sníž. přenesená",J767,0)</f>
        <v>0</v>
      </c>
      <c r="BI767" s="149">
        <f>IF(N767="nulová",J767,0)</f>
        <v>0</v>
      </c>
      <c r="BJ767" s="17" t="s">
        <v>81</v>
      </c>
      <c r="BK767" s="149">
        <f>ROUND(I767*H767,2)</f>
        <v>0</v>
      </c>
      <c r="BL767" s="17" t="s">
        <v>307</v>
      </c>
      <c r="BM767" s="148" t="s">
        <v>1238</v>
      </c>
    </row>
    <row r="768" spans="2:65" s="1" customFormat="1" ht="29.25">
      <c r="B768" s="32"/>
      <c r="D768" s="150" t="s">
        <v>136</v>
      </c>
      <c r="F768" s="151" t="s">
        <v>1239</v>
      </c>
      <c r="I768" s="152"/>
      <c r="L768" s="32"/>
      <c r="M768" s="153"/>
      <c r="T768" s="56"/>
      <c r="AT768" s="17" t="s">
        <v>136</v>
      </c>
      <c r="AU768" s="17" t="s">
        <v>89</v>
      </c>
    </row>
    <row r="769" spans="2:65" s="11" customFormat="1" ht="22.9" customHeight="1">
      <c r="B769" s="124"/>
      <c r="D769" s="125" t="s">
        <v>72</v>
      </c>
      <c r="E769" s="134" t="s">
        <v>1240</v>
      </c>
      <c r="F769" s="134" t="s">
        <v>1241</v>
      </c>
      <c r="I769" s="127"/>
      <c r="J769" s="135">
        <f>BK769</f>
        <v>0</v>
      </c>
      <c r="L769" s="124"/>
      <c r="M769" s="129"/>
      <c r="P769" s="130">
        <f>SUM(P770:P840)</f>
        <v>0</v>
      </c>
      <c r="R769" s="130">
        <f>SUM(R770:R840)</f>
        <v>5.6699557800000004</v>
      </c>
      <c r="T769" s="131">
        <f>SUM(T770:T840)</f>
        <v>0</v>
      </c>
      <c r="AR769" s="125" t="s">
        <v>89</v>
      </c>
      <c r="AT769" s="132" t="s">
        <v>72</v>
      </c>
      <c r="AU769" s="132" t="s">
        <v>81</v>
      </c>
      <c r="AY769" s="125" t="s">
        <v>127</v>
      </c>
      <c r="BK769" s="133">
        <f>SUM(BK770:BK840)</f>
        <v>0</v>
      </c>
    </row>
    <row r="770" spans="2:65" s="1" customFormat="1" ht="16.5" customHeight="1">
      <c r="B770" s="136"/>
      <c r="C770" s="137" t="s">
        <v>1242</v>
      </c>
      <c r="D770" s="137" t="s">
        <v>129</v>
      </c>
      <c r="E770" s="138" t="s">
        <v>1243</v>
      </c>
      <c r="F770" s="139" t="s">
        <v>1244</v>
      </c>
      <c r="G770" s="140" t="s">
        <v>132</v>
      </c>
      <c r="H770" s="141">
        <v>156.30000000000001</v>
      </c>
      <c r="I770" s="142"/>
      <c r="J770" s="143">
        <f>ROUND(I770*H770,2)</f>
        <v>0</v>
      </c>
      <c r="K770" s="139" t="s">
        <v>133</v>
      </c>
      <c r="L770" s="32"/>
      <c r="M770" s="144" t="s">
        <v>1</v>
      </c>
      <c r="N770" s="145" t="s">
        <v>38</v>
      </c>
      <c r="P770" s="146">
        <f>O770*H770</f>
        <v>0</v>
      </c>
      <c r="Q770" s="146">
        <v>0</v>
      </c>
      <c r="R770" s="146">
        <f>Q770*H770</f>
        <v>0</v>
      </c>
      <c r="S770" s="146">
        <v>0</v>
      </c>
      <c r="T770" s="147">
        <f>S770*H770</f>
        <v>0</v>
      </c>
      <c r="AR770" s="148" t="s">
        <v>307</v>
      </c>
      <c r="AT770" s="148" t="s">
        <v>129</v>
      </c>
      <c r="AU770" s="148" t="s">
        <v>89</v>
      </c>
      <c r="AY770" s="17" t="s">
        <v>127</v>
      </c>
      <c r="BE770" s="149">
        <f>IF(N770="základní",J770,0)</f>
        <v>0</v>
      </c>
      <c r="BF770" s="149">
        <f>IF(N770="snížená",J770,0)</f>
        <v>0</v>
      </c>
      <c r="BG770" s="149">
        <f>IF(N770="zákl. přenesená",J770,0)</f>
        <v>0</v>
      </c>
      <c r="BH770" s="149">
        <f>IF(N770="sníž. přenesená",J770,0)</f>
        <v>0</v>
      </c>
      <c r="BI770" s="149">
        <f>IF(N770="nulová",J770,0)</f>
        <v>0</v>
      </c>
      <c r="BJ770" s="17" t="s">
        <v>81</v>
      </c>
      <c r="BK770" s="149">
        <f>ROUND(I770*H770,2)</f>
        <v>0</v>
      </c>
      <c r="BL770" s="17" t="s">
        <v>307</v>
      </c>
      <c r="BM770" s="148" t="s">
        <v>1245</v>
      </c>
    </row>
    <row r="771" spans="2:65" s="1" customFormat="1" ht="11.25">
      <c r="B771" s="32"/>
      <c r="D771" s="150" t="s">
        <v>136</v>
      </c>
      <c r="F771" s="151" t="s">
        <v>1246</v>
      </c>
      <c r="I771" s="152"/>
      <c r="L771" s="32"/>
      <c r="M771" s="153"/>
      <c r="T771" s="56"/>
      <c r="AT771" s="17" t="s">
        <v>136</v>
      </c>
      <c r="AU771" s="17" t="s">
        <v>89</v>
      </c>
    </row>
    <row r="772" spans="2:65" s="13" customFormat="1" ht="11.25">
      <c r="B772" s="160"/>
      <c r="D772" s="150" t="s">
        <v>150</v>
      </c>
      <c r="E772" s="161" t="s">
        <v>1</v>
      </c>
      <c r="F772" s="162" t="s">
        <v>230</v>
      </c>
      <c r="H772" s="163">
        <v>156.30000000000001</v>
      </c>
      <c r="I772" s="164"/>
      <c r="L772" s="160"/>
      <c r="M772" s="165"/>
      <c r="T772" s="166"/>
      <c r="AT772" s="161" t="s">
        <v>150</v>
      </c>
      <c r="AU772" s="161" t="s">
        <v>89</v>
      </c>
      <c r="AV772" s="13" t="s">
        <v>89</v>
      </c>
      <c r="AW772" s="13" t="s">
        <v>30</v>
      </c>
      <c r="AX772" s="13" t="s">
        <v>81</v>
      </c>
      <c r="AY772" s="161" t="s">
        <v>127</v>
      </c>
    </row>
    <row r="773" spans="2:65" s="1" customFormat="1" ht="16.5" customHeight="1">
      <c r="B773" s="136"/>
      <c r="C773" s="137" t="s">
        <v>1247</v>
      </c>
      <c r="D773" s="137" t="s">
        <v>129</v>
      </c>
      <c r="E773" s="138" t="s">
        <v>1248</v>
      </c>
      <c r="F773" s="139" t="s">
        <v>1249</v>
      </c>
      <c r="G773" s="140" t="s">
        <v>132</v>
      </c>
      <c r="H773" s="141">
        <v>156.30000000000001</v>
      </c>
      <c r="I773" s="142"/>
      <c r="J773" s="143">
        <f>ROUND(I773*H773,2)</f>
        <v>0</v>
      </c>
      <c r="K773" s="139" t="s">
        <v>133</v>
      </c>
      <c r="L773" s="32"/>
      <c r="M773" s="144" t="s">
        <v>1</v>
      </c>
      <c r="N773" s="145" t="s">
        <v>38</v>
      </c>
      <c r="P773" s="146">
        <f>O773*H773</f>
        <v>0</v>
      </c>
      <c r="Q773" s="146">
        <v>2.9999999999999997E-4</v>
      </c>
      <c r="R773" s="146">
        <f>Q773*H773</f>
        <v>4.6890000000000001E-2</v>
      </c>
      <c r="S773" s="146">
        <v>0</v>
      </c>
      <c r="T773" s="147">
        <f>S773*H773</f>
        <v>0</v>
      </c>
      <c r="AR773" s="148" t="s">
        <v>307</v>
      </c>
      <c r="AT773" s="148" t="s">
        <v>129</v>
      </c>
      <c r="AU773" s="148" t="s">
        <v>89</v>
      </c>
      <c r="AY773" s="17" t="s">
        <v>127</v>
      </c>
      <c r="BE773" s="149">
        <f>IF(N773="základní",J773,0)</f>
        <v>0</v>
      </c>
      <c r="BF773" s="149">
        <f>IF(N773="snížená",J773,0)</f>
        <v>0</v>
      </c>
      <c r="BG773" s="149">
        <f>IF(N773="zákl. přenesená",J773,0)</f>
        <v>0</v>
      </c>
      <c r="BH773" s="149">
        <f>IF(N773="sníž. přenesená",J773,0)</f>
        <v>0</v>
      </c>
      <c r="BI773" s="149">
        <f>IF(N773="nulová",J773,0)</f>
        <v>0</v>
      </c>
      <c r="BJ773" s="17" t="s">
        <v>81</v>
      </c>
      <c r="BK773" s="149">
        <f>ROUND(I773*H773,2)</f>
        <v>0</v>
      </c>
      <c r="BL773" s="17" t="s">
        <v>307</v>
      </c>
      <c r="BM773" s="148" t="s">
        <v>1250</v>
      </c>
    </row>
    <row r="774" spans="2:65" s="1" customFormat="1" ht="19.5">
      <c r="B774" s="32"/>
      <c r="D774" s="150" t="s">
        <v>136</v>
      </c>
      <c r="F774" s="151" t="s">
        <v>1251</v>
      </c>
      <c r="I774" s="152"/>
      <c r="L774" s="32"/>
      <c r="M774" s="153"/>
      <c r="T774" s="56"/>
      <c r="AT774" s="17" t="s">
        <v>136</v>
      </c>
      <c r="AU774" s="17" t="s">
        <v>89</v>
      </c>
    </row>
    <row r="775" spans="2:65" s="13" customFormat="1" ht="11.25">
      <c r="B775" s="160"/>
      <c r="D775" s="150" t="s">
        <v>150</v>
      </c>
      <c r="E775" s="161" t="s">
        <v>1</v>
      </c>
      <c r="F775" s="162" t="s">
        <v>230</v>
      </c>
      <c r="H775" s="163">
        <v>156.30000000000001</v>
      </c>
      <c r="I775" s="164"/>
      <c r="L775" s="160"/>
      <c r="M775" s="165"/>
      <c r="T775" s="166"/>
      <c r="AT775" s="161" t="s">
        <v>150</v>
      </c>
      <c r="AU775" s="161" t="s">
        <v>89</v>
      </c>
      <c r="AV775" s="13" t="s">
        <v>89</v>
      </c>
      <c r="AW775" s="13" t="s">
        <v>30</v>
      </c>
      <c r="AX775" s="13" t="s">
        <v>81</v>
      </c>
      <c r="AY775" s="161" t="s">
        <v>127</v>
      </c>
    </row>
    <row r="776" spans="2:65" s="1" customFormat="1" ht="33" customHeight="1">
      <c r="B776" s="136"/>
      <c r="C776" s="137" t="s">
        <v>1252</v>
      </c>
      <c r="D776" s="137" t="s">
        <v>129</v>
      </c>
      <c r="E776" s="138" t="s">
        <v>1253</v>
      </c>
      <c r="F776" s="139" t="s">
        <v>1254</v>
      </c>
      <c r="G776" s="140" t="s">
        <v>592</v>
      </c>
      <c r="H776" s="141">
        <v>107.27</v>
      </c>
      <c r="I776" s="142"/>
      <c r="J776" s="143">
        <f>ROUND(I776*H776,2)</f>
        <v>0</v>
      </c>
      <c r="K776" s="139" t="s">
        <v>133</v>
      </c>
      <c r="L776" s="32"/>
      <c r="M776" s="144" t="s">
        <v>1</v>
      </c>
      <c r="N776" s="145" t="s">
        <v>38</v>
      </c>
      <c r="P776" s="146">
        <f>O776*H776</f>
        <v>0</v>
      </c>
      <c r="Q776" s="146">
        <v>4.2999999999999999E-4</v>
      </c>
      <c r="R776" s="146">
        <f>Q776*H776</f>
        <v>4.6126099999999996E-2</v>
      </c>
      <c r="S776" s="146">
        <v>0</v>
      </c>
      <c r="T776" s="147">
        <f>S776*H776</f>
        <v>0</v>
      </c>
      <c r="AR776" s="148" t="s">
        <v>307</v>
      </c>
      <c r="AT776" s="148" t="s">
        <v>129</v>
      </c>
      <c r="AU776" s="148" t="s">
        <v>89</v>
      </c>
      <c r="AY776" s="17" t="s">
        <v>127</v>
      </c>
      <c r="BE776" s="149">
        <f>IF(N776="základní",J776,0)</f>
        <v>0</v>
      </c>
      <c r="BF776" s="149">
        <f>IF(N776="snížená",J776,0)</f>
        <v>0</v>
      </c>
      <c r="BG776" s="149">
        <f>IF(N776="zákl. přenesená",J776,0)</f>
        <v>0</v>
      </c>
      <c r="BH776" s="149">
        <f>IF(N776="sníž. přenesená",J776,0)</f>
        <v>0</v>
      </c>
      <c r="BI776" s="149">
        <f>IF(N776="nulová",J776,0)</f>
        <v>0</v>
      </c>
      <c r="BJ776" s="17" t="s">
        <v>81</v>
      </c>
      <c r="BK776" s="149">
        <f>ROUND(I776*H776,2)</f>
        <v>0</v>
      </c>
      <c r="BL776" s="17" t="s">
        <v>307</v>
      </c>
      <c r="BM776" s="148" t="s">
        <v>1255</v>
      </c>
    </row>
    <row r="777" spans="2:65" s="1" customFormat="1" ht="19.5">
      <c r="B777" s="32"/>
      <c r="D777" s="150" t="s">
        <v>136</v>
      </c>
      <c r="F777" s="151" t="s">
        <v>1256</v>
      </c>
      <c r="I777" s="152"/>
      <c r="L777" s="32"/>
      <c r="M777" s="153"/>
      <c r="T777" s="56"/>
      <c r="AT777" s="17" t="s">
        <v>136</v>
      </c>
      <c r="AU777" s="17" t="s">
        <v>89</v>
      </c>
    </row>
    <row r="778" spans="2:65" s="13" customFormat="1" ht="11.25">
      <c r="B778" s="160"/>
      <c r="D778" s="150" t="s">
        <v>150</v>
      </c>
      <c r="E778" s="161" t="s">
        <v>1</v>
      </c>
      <c r="F778" s="162" t="s">
        <v>1257</v>
      </c>
      <c r="H778" s="163">
        <v>26.1</v>
      </c>
      <c r="I778" s="164"/>
      <c r="L778" s="160"/>
      <c r="M778" s="165"/>
      <c r="T778" s="166"/>
      <c r="AT778" s="161" t="s">
        <v>150</v>
      </c>
      <c r="AU778" s="161" t="s">
        <v>89</v>
      </c>
      <c r="AV778" s="13" t="s">
        <v>89</v>
      </c>
      <c r="AW778" s="13" t="s">
        <v>30</v>
      </c>
      <c r="AX778" s="13" t="s">
        <v>73</v>
      </c>
      <c r="AY778" s="161" t="s">
        <v>127</v>
      </c>
    </row>
    <row r="779" spans="2:65" s="13" customFormat="1" ht="11.25">
      <c r="B779" s="160"/>
      <c r="D779" s="150" t="s">
        <v>150</v>
      </c>
      <c r="E779" s="161" t="s">
        <v>1</v>
      </c>
      <c r="F779" s="162" t="s">
        <v>1258</v>
      </c>
      <c r="H779" s="163">
        <v>17.68</v>
      </c>
      <c r="I779" s="164"/>
      <c r="L779" s="160"/>
      <c r="M779" s="165"/>
      <c r="T779" s="166"/>
      <c r="AT779" s="161" t="s">
        <v>150</v>
      </c>
      <c r="AU779" s="161" t="s">
        <v>89</v>
      </c>
      <c r="AV779" s="13" t="s">
        <v>89</v>
      </c>
      <c r="AW779" s="13" t="s">
        <v>30</v>
      </c>
      <c r="AX779" s="13" t="s">
        <v>73</v>
      </c>
      <c r="AY779" s="161" t="s">
        <v>127</v>
      </c>
    </row>
    <row r="780" spans="2:65" s="13" customFormat="1" ht="11.25">
      <c r="B780" s="160"/>
      <c r="D780" s="150" t="s">
        <v>150</v>
      </c>
      <c r="E780" s="161" t="s">
        <v>1</v>
      </c>
      <c r="F780" s="162" t="s">
        <v>1259</v>
      </c>
      <c r="H780" s="163">
        <v>5.35</v>
      </c>
      <c r="I780" s="164"/>
      <c r="L780" s="160"/>
      <c r="M780" s="165"/>
      <c r="T780" s="166"/>
      <c r="AT780" s="161" t="s">
        <v>150</v>
      </c>
      <c r="AU780" s="161" t="s">
        <v>89</v>
      </c>
      <c r="AV780" s="13" t="s">
        <v>89</v>
      </c>
      <c r="AW780" s="13" t="s">
        <v>30</v>
      </c>
      <c r="AX780" s="13" t="s">
        <v>73</v>
      </c>
      <c r="AY780" s="161" t="s">
        <v>127</v>
      </c>
    </row>
    <row r="781" spans="2:65" s="13" customFormat="1" ht="11.25">
      <c r="B781" s="160"/>
      <c r="D781" s="150" t="s">
        <v>150</v>
      </c>
      <c r="E781" s="161" t="s">
        <v>1</v>
      </c>
      <c r="F781" s="162" t="s">
        <v>1260</v>
      </c>
      <c r="H781" s="163">
        <v>27.2</v>
      </c>
      <c r="I781" s="164"/>
      <c r="L781" s="160"/>
      <c r="M781" s="165"/>
      <c r="T781" s="166"/>
      <c r="AT781" s="161" t="s">
        <v>150</v>
      </c>
      <c r="AU781" s="161" t="s">
        <v>89</v>
      </c>
      <c r="AV781" s="13" t="s">
        <v>89</v>
      </c>
      <c r="AW781" s="13" t="s">
        <v>30</v>
      </c>
      <c r="AX781" s="13" t="s">
        <v>73</v>
      </c>
      <c r="AY781" s="161" t="s">
        <v>127</v>
      </c>
    </row>
    <row r="782" spans="2:65" s="13" customFormat="1" ht="11.25">
      <c r="B782" s="160"/>
      <c r="D782" s="150" t="s">
        <v>150</v>
      </c>
      <c r="E782" s="161" t="s">
        <v>1</v>
      </c>
      <c r="F782" s="162" t="s">
        <v>1261</v>
      </c>
      <c r="H782" s="163">
        <v>18.34</v>
      </c>
      <c r="I782" s="164"/>
      <c r="L782" s="160"/>
      <c r="M782" s="165"/>
      <c r="T782" s="166"/>
      <c r="AT782" s="161" t="s">
        <v>150</v>
      </c>
      <c r="AU782" s="161" t="s">
        <v>89</v>
      </c>
      <c r="AV782" s="13" t="s">
        <v>89</v>
      </c>
      <c r="AW782" s="13" t="s">
        <v>30</v>
      </c>
      <c r="AX782" s="13" t="s">
        <v>73</v>
      </c>
      <c r="AY782" s="161" t="s">
        <v>127</v>
      </c>
    </row>
    <row r="783" spans="2:65" s="13" customFormat="1" ht="11.25">
      <c r="B783" s="160"/>
      <c r="D783" s="150" t="s">
        <v>150</v>
      </c>
      <c r="E783" s="161" t="s">
        <v>1</v>
      </c>
      <c r="F783" s="162" t="s">
        <v>1262</v>
      </c>
      <c r="H783" s="163">
        <v>12.6</v>
      </c>
      <c r="I783" s="164"/>
      <c r="L783" s="160"/>
      <c r="M783" s="165"/>
      <c r="T783" s="166"/>
      <c r="AT783" s="161" t="s">
        <v>150</v>
      </c>
      <c r="AU783" s="161" t="s">
        <v>89</v>
      </c>
      <c r="AV783" s="13" t="s">
        <v>89</v>
      </c>
      <c r="AW783" s="13" t="s">
        <v>30</v>
      </c>
      <c r="AX783" s="13" t="s">
        <v>73</v>
      </c>
      <c r="AY783" s="161" t="s">
        <v>127</v>
      </c>
    </row>
    <row r="784" spans="2:65" s="14" customFormat="1" ht="11.25">
      <c r="B784" s="167"/>
      <c r="D784" s="150" t="s">
        <v>150</v>
      </c>
      <c r="E784" s="168" t="s">
        <v>246</v>
      </c>
      <c r="F784" s="169" t="s">
        <v>165</v>
      </c>
      <c r="H784" s="170">
        <v>107.27</v>
      </c>
      <c r="I784" s="171"/>
      <c r="L784" s="167"/>
      <c r="M784" s="172"/>
      <c r="T784" s="173"/>
      <c r="AT784" s="168" t="s">
        <v>150</v>
      </c>
      <c r="AU784" s="168" t="s">
        <v>89</v>
      </c>
      <c r="AV784" s="14" t="s">
        <v>134</v>
      </c>
      <c r="AW784" s="14" t="s">
        <v>30</v>
      </c>
      <c r="AX784" s="14" t="s">
        <v>81</v>
      </c>
      <c r="AY784" s="168" t="s">
        <v>127</v>
      </c>
    </row>
    <row r="785" spans="2:65" s="1" customFormat="1" ht="24.2" customHeight="1">
      <c r="B785" s="136"/>
      <c r="C785" s="180" t="s">
        <v>1263</v>
      </c>
      <c r="D785" s="180" t="s">
        <v>840</v>
      </c>
      <c r="E785" s="181" t="s">
        <v>1264</v>
      </c>
      <c r="F785" s="182" t="s">
        <v>1265</v>
      </c>
      <c r="G785" s="183" t="s">
        <v>592</v>
      </c>
      <c r="H785" s="184">
        <v>117.997</v>
      </c>
      <c r="I785" s="185"/>
      <c r="J785" s="186">
        <f>ROUND(I785*H785,2)</f>
        <v>0</v>
      </c>
      <c r="K785" s="182" t="s">
        <v>133</v>
      </c>
      <c r="L785" s="187"/>
      <c r="M785" s="188" t="s">
        <v>1</v>
      </c>
      <c r="N785" s="189" t="s">
        <v>38</v>
      </c>
      <c r="P785" s="146">
        <f>O785*H785</f>
        <v>0</v>
      </c>
      <c r="Q785" s="146">
        <v>2.64E-3</v>
      </c>
      <c r="R785" s="146">
        <f>Q785*H785</f>
        <v>0.31151208000000002</v>
      </c>
      <c r="S785" s="146">
        <v>0</v>
      </c>
      <c r="T785" s="147">
        <f>S785*H785</f>
        <v>0</v>
      </c>
      <c r="AR785" s="148" t="s">
        <v>496</v>
      </c>
      <c r="AT785" s="148" t="s">
        <v>840</v>
      </c>
      <c r="AU785" s="148" t="s">
        <v>89</v>
      </c>
      <c r="AY785" s="17" t="s">
        <v>127</v>
      </c>
      <c r="BE785" s="149">
        <f>IF(N785="základní",J785,0)</f>
        <v>0</v>
      </c>
      <c r="BF785" s="149">
        <f>IF(N785="snížená",J785,0)</f>
        <v>0</v>
      </c>
      <c r="BG785" s="149">
        <f>IF(N785="zákl. přenesená",J785,0)</f>
        <v>0</v>
      </c>
      <c r="BH785" s="149">
        <f>IF(N785="sníž. přenesená",J785,0)</f>
        <v>0</v>
      </c>
      <c r="BI785" s="149">
        <f>IF(N785="nulová",J785,0)</f>
        <v>0</v>
      </c>
      <c r="BJ785" s="17" t="s">
        <v>81</v>
      </c>
      <c r="BK785" s="149">
        <f>ROUND(I785*H785,2)</f>
        <v>0</v>
      </c>
      <c r="BL785" s="17" t="s">
        <v>307</v>
      </c>
      <c r="BM785" s="148" t="s">
        <v>1266</v>
      </c>
    </row>
    <row r="786" spans="2:65" s="1" customFormat="1" ht="19.5">
      <c r="B786" s="32"/>
      <c r="D786" s="150" t="s">
        <v>136</v>
      </c>
      <c r="F786" s="151" t="s">
        <v>1265</v>
      </c>
      <c r="I786" s="152"/>
      <c r="L786" s="32"/>
      <c r="M786" s="153"/>
      <c r="T786" s="56"/>
      <c r="AT786" s="17" t="s">
        <v>136</v>
      </c>
      <c r="AU786" s="17" t="s">
        <v>89</v>
      </c>
    </row>
    <row r="787" spans="2:65" s="13" customFormat="1" ht="11.25">
      <c r="B787" s="160"/>
      <c r="D787" s="150" t="s">
        <v>150</v>
      </c>
      <c r="E787" s="161" t="s">
        <v>1</v>
      </c>
      <c r="F787" s="162" t="s">
        <v>246</v>
      </c>
      <c r="H787" s="163">
        <v>107.27</v>
      </c>
      <c r="I787" s="164"/>
      <c r="L787" s="160"/>
      <c r="M787" s="165"/>
      <c r="T787" s="166"/>
      <c r="AT787" s="161" t="s">
        <v>150</v>
      </c>
      <c r="AU787" s="161" t="s">
        <v>89</v>
      </c>
      <c r="AV787" s="13" t="s">
        <v>89</v>
      </c>
      <c r="AW787" s="13" t="s">
        <v>30</v>
      </c>
      <c r="AX787" s="13" t="s">
        <v>81</v>
      </c>
      <c r="AY787" s="161" t="s">
        <v>127</v>
      </c>
    </row>
    <row r="788" spans="2:65" s="13" customFormat="1" ht="11.25">
      <c r="B788" s="160"/>
      <c r="D788" s="150" t="s">
        <v>150</v>
      </c>
      <c r="F788" s="162" t="s">
        <v>1267</v>
      </c>
      <c r="H788" s="163">
        <v>117.997</v>
      </c>
      <c r="I788" s="164"/>
      <c r="L788" s="160"/>
      <c r="M788" s="165"/>
      <c r="T788" s="166"/>
      <c r="AT788" s="161" t="s">
        <v>150</v>
      </c>
      <c r="AU788" s="161" t="s">
        <v>89</v>
      </c>
      <c r="AV788" s="13" t="s">
        <v>89</v>
      </c>
      <c r="AW788" s="13" t="s">
        <v>3</v>
      </c>
      <c r="AX788" s="13" t="s">
        <v>81</v>
      </c>
      <c r="AY788" s="161" t="s">
        <v>127</v>
      </c>
    </row>
    <row r="789" spans="2:65" s="1" customFormat="1" ht="33" customHeight="1">
      <c r="B789" s="136"/>
      <c r="C789" s="137" t="s">
        <v>1268</v>
      </c>
      <c r="D789" s="137" t="s">
        <v>129</v>
      </c>
      <c r="E789" s="138" t="s">
        <v>1269</v>
      </c>
      <c r="F789" s="139" t="s">
        <v>1270</v>
      </c>
      <c r="G789" s="140" t="s">
        <v>132</v>
      </c>
      <c r="H789" s="141">
        <v>156.30000000000001</v>
      </c>
      <c r="I789" s="142"/>
      <c r="J789" s="143">
        <f>ROUND(I789*H789,2)</f>
        <v>0</v>
      </c>
      <c r="K789" s="139" t="s">
        <v>133</v>
      </c>
      <c r="L789" s="32"/>
      <c r="M789" s="144" t="s">
        <v>1</v>
      </c>
      <c r="N789" s="145" t="s">
        <v>38</v>
      </c>
      <c r="P789" s="146">
        <f>O789*H789</f>
        <v>0</v>
      </c>
      <c r="Q789" s="146">
        <v>9.0299999999999998E-3</v>
      </c>
      <c r="R789" s="146">
        <f>Q789*H789</f>
        <v>1.411389</v>
      </c>
      <c r="S789" s="146">
        <v>0</v>
      </c>
      <c r="T789" s="147">
        <f>S789*H789</f>
        <v>0</v>
      </c>
      <c r="AR789" s="148" t="s">
        <v>307</v>
      </c>
      <c r="AT789" s="148" t="s">
        <v>129</v>
      </c>
      <c r="AU789" s="148" t="s">
        <v>89</v>
      </c>
      <c r="AY789" s="17" t="s">
        <v>127</v>
      </c>
      <c r="BE789" s="149">
        <f>IF(N789="základní",J789,0)</f>
        <v>0</v>
      </c>
      <c r="BF789" s="149">
        <f>IF(N789="snížená",J789,0)</f>
        <v>0</v>
      </c>
      <c r="BG789" s="149">
        <f>IF(N789="zákl. přenesená",J789,0)</f>
        <v>0</v>
      </c>
      <c r="BH789" s="149">
        <f>IF(N789="sníž. přenesená",J789,0)</f>
        <v>0</v>
      </c>
      <c r="BI789" s="149">
        <f>IF(N789="nulová",J789,0)</f>
        <v>0</v>
      </c>
      <c r="BJ789" s="17" t="s">
        <v>81</v>
      </c>
      <c r="BK789" s="149">
        <f>ROUND(I789*H789,2)</f>
        <v>0</v>
      </c>
      <c r="BL789" s="17" t="s">
        <v>307</v>
      </c>
      <c r="BM789" s="148" t="s">
        <v>1271</v>
      </c>
    </row>
    <row r="790" spans="2:65" s="1" customFormat="1" ht="19.5">
      <c r="B790" s="32"/>
      <c r="D790" s="150" t="s">
        <v>136</v>
      </c>
      <c r="F790" s="151" t="s">
        <v>1272</v>
      </c>
      <c r="I790" s="152"/>
      <c r="L790" s="32"/>
      <c r="M790" s="153"/>
      <c r="T790" s="56"/>
      <c r="AT790" s="17" t="s">
        <v>136</v>
      </c>
      <c r="AU790" s="17" t="s">
        <v>89</v>
      </c>
    </row>
    <row r="791" spans="2:65" s="12" customFormat="1" ht="11.25">
      <c r="B791" s="154"/>
      <c r="D791" s="150" t="s">
        <v>150</v>
      </c>
      <c r="E791" s="155" t="s">
        <v>1</v>
      </c>
      <c r="F791" s="156" t="s">
        <v>1273</v>
      </c>
      <c r="H791" s="155" t="s">
        <v>1</v>
      </c>
      <c r="I791" s="157"/>
      <c r="L791" s="154"/>
      <c r="M791" s="158"/>
      <c r="T791" s="159"/>
      <c r="AT791" s="155" t="s">
        <v>150</v>
      </c>
      <c r="AU791" s="155" t="s">
        <v>89</v>
      </c>
      <c r="AV791" s="12" t="s">
        <v>81</v>
      </c>
      <c r="AW791" s="12" t="s">
        <v>30</v>
      </c>
      <c r="AX791" s="12" t="s">
        <v>73</v>
      </c>
      <c r="AY791" s="155" t="s">
        <v>127</v>
      </c>
    </row>
    <row r="792" spans="2:65" s="13" customFormat="1" ht="11.25">
      <c r="B792" s="160"/>
      <c r="D792" s="150" t="s">
        <v>150</v>
      </c>
      <c r="E792" s="161" t="s">
        <v>1</v>
      </c>
      <c r="F792" s="162" t="s">
        <v>1274</v>
      </c>
      <c r="H792" s="163">
        <v>29.52</v>
      </c>
      <c r="I792" s="164"/>
      <c r="L792" s="160"/>
      <c r="M792" s="165"/>
      <c r="T792" s="166"/>
      <c r="AT792" s="161" t="s">
        <v>150</v>
      </c>
      <c r="AU792" s="161" t="s">
        <v>89</v>
      </c>
      <c r="AV792" s="13" t="s">
        <v>89</v>
      </c>
      <c r="AW792" s="13" t="s">
        <v>30</v>
      </c>
      <c r="AX792" s="13" t="s">
        <v>73</v>
      </c>
      <c r="AY792" s="161" t="s">
        <v>127</v>
      </c>
    </row>
    <row r="793" spans="2:65" s="13" customFormat="1" ht="11.25">
      <c r="B793" s="160"/>
      <c r="D793" s="150" t="s">
        <v>150</v>
      </c>
      <c r="E793" s="161" t="s">
        <v>1</v>
      </c>
      <c r="F793" s="162" t="s">
        <v>1275</v>
      </c>
      <c r="H793" s="163">
        <v>22.43</v>
      </c>
      <c r="I793" s="164"/>
      <c r="L793" s="160"/>
      <c r="M793" s="165"/>
      <c r="T793" s="166"/>
      <c r="AT793" s="161" t="s">
        <v>150</v>
      </c>
      <c r="AU793" s="161" t="s">
        <v>89</v>
      </c>
      <c r="AV793" s="13" t="s">
        <v>89</v>
      </c>
      <c r="AW793" s="13" t="s">
        <v>30</v>
      </c>
      <c r="AX793" s="13" t="s">
        <v>73</v>
      </c>
      <c r="AY793" s="161" t="s">
        <v>127</v>
      </c>
    </row>
    <row r="794" spans="2:65" s="13" customFormat="1" ht="11.25">
      <c r="B794" s="160"/>
      <c r="D794" s="150" t="s">
        <v>150</v>
      </c>
      <c r="E794" s="161" t="s">
        <v>1</v>
      </c>
      <c r="F794" s="162" t="s">
        <v>1276</v>
      </c>
      <c r="H794" s="163">
        <v>6.31</v>
      </c>
      <c r="I794" s="164"/>
      <c r="L794" s="160"/>
      <c r="M794" s="165"/>
      <c r="T794" s="166"/>
      <c r="AT794" s="161" t="s">
        <v>150</v>
      </c>
      <c r="AU794" s="161" t="s">
        <v>89</v>
      </c>
      <c r="AV794" s="13" t="s">
        <v>89</v>
      </c>
      <c r="AW794" s="13" t="s">
        <v>30</v>
      </c>
      <c r="AX794" s="13" t="s">
        <v>73</v>
      </c>
      <c r="AY794" s="161" t="s">
        <v>127</v>
      </c>
    </row>
    <row r="795" spans="2:65" s="13" customFormat="1" ht="11.25">
      <c r="B795" s="160"/>
      <c r="D795" s="150" t="s">
        <v>150</v>
      </c>
      <c r="E795" s="161" t="s">
        <v>1</v>
      </c>
      <c r="F795" s="162" t="s">
        <v>1277</v>
      </c>
      <c r="H795" s="163">
        <v>13.3</v>
      </c>
      <c r="I795" s="164"/>
      <c r="L795" s="160"/>
      <c r="M795" s="165"/>
      <c r="T795" s="166"/>
      <c r="AT795" s="161" t="s">
        <v>150</v>
      </c>
      <c r="AU795" s="161" t="s">
        <v>89</v>
      </c>
      <c r="AV795" s="13" t="s">
        <v>89</v>
      </c>
      <c r="AW795" s="13" t="s">
        <v>30</v>
      </c>
      <c r="AX795" s="13" t="s">
        <v>73</v>
      </c>
      <c r="AY795" s="161" t="s">
        <v>127</v>
      </c>
    </row>
    <row r="796" spans="2:65" s="15" customFormat="1" ht="11.25">
      <c r="B796" s="191"/>
      <c r="D796" s="150" t="s">
        <v>150</v>
      </c>
      <c r="E796" s="192" t="s">
        <v>1</v>
      </c>
      <c r="F796" s="193" t="s">
        <v>934</v>
      </c>
      <c r="H796" s="194">
        <v>71.56</v>
      </c>
      <c r="I796" s="195"/>
      <c r="L796" s="191"/>
      <c r="M796" s="196"/>
      <c r="T796" s="197"/>
      <c r="AT796" s="192" t="s">
        <v>150</v>
      </c>
      <c r="AU796" s="192" t="s">
        <v>89</v>
      </c>
      <c r="AV796" s="15" t="s">
        <v>144</v>
      </c>
      <c r="AW796" s="15" t="s">
        <v>30</v>
      </c>
      <c r="AX796" s="15" t="s">
        <v>73</v>
      </c>
      <c r="AY796" s="192" t="s">
        <v>127</v>
      </c>
    </row>
    <row r="797" spans="2:65" s="13" customFormat="1" ht="11.25">
      <c r="B797" s="160"/>
      <c r="D797" s="150" t="s">
        <v>150</v>
      </c>
      <c r="E797" s="161" t="s">
        <v>1</v>
      </c>
      <c r="F797" s="162" t="s">
        <v>1278</v>
      </c>
      <c r="H797" s="163">
        <v>5.63</v>
      </c>
      <c r="I797" s="164"/>
      <c r="L797" s="160"/>
      <c r="M797" s="165"/>
      <c r="T797" s="166"/>
      <c r="AT797" s="161" t="s">
        <v>150</v>
      </c>
      <c r="AU797" s="161" t="s">
        <v>89</v>
      </c>
      <c r="AV797" s="13" t="s">
        <v>89</v>
      </c>
      <c r="AW797" s="13" t="s">
        <v>30</v>
      </c>
      <c r="AX797" s="13" t="s">
        <v>73</v>
      </c>
      <c r="AY797" s="161" t="s">
        <v>127</v>
      </c>
    </row>
    <row r="798" spans="2:65" s="13" customFormat="1" ht="11.25">
      <c r="B798" s="160"/>
      <c r="D798" s="150" t="s">
        <v>150</v>
      </c>
      <c r="E798" s="161" t="s">
        <v>1</v>
      </c>
      <c r="F798" s="162" t="s">
        <v>1035</v>
      </c>
      <c r="H798" s="163">
        <v>33.58</v>
      </c>
      <c r="I798" s="164"/>
      <c r="L798" s="160"/>
      <c r="M798" s="165"/>
      <c r="T798" s="166"/>
      <c r="AT798" s="161" t="s">
        <v>150</v>
      </c>
      <c r="AU798" s="161" t="s">
        <v>89</v>
      </c>
      <c r="AV798" s="13" t="s">
        <v>89</v>
      </c>
      <c r="AW798" s="13" t="s">
        <v>30</v>
      </c>
      <c r="AX798" s="13" t="s">
        <v>73</v>
      </c>
      <c r="AY798" s="161" t="s">
        <v>127</v>
      </c>
    </row>
    <row r="799" spans="2:65" s="13" customFormat="1" ht="11.25">
      <c r="B799" s="160"/>
      <c r="D799" s="150" t="s">
        <v>150</v>
      </c>
      <c r="E799" s="161" t="s">
        <v>1</v>
      </c>
      <c r="F799" s="162" t="s">
        <v>1036</v>
      </c>
      <c r="H799" s="163">
        <v>21.62</v>
      </c>
      <c r="I799" s="164"/>
      <c r="L799" s="160"/>
      <c r="M799" s="165"/>
      <c r="T799" s="166"/>
      <c r="AT799" s="161" t="s">
        <v>150</v>
      </c>
      <c r="AU799" s="161" t="s">
        <v>89</v>
      </c>
      <c r="AV799" s="13" t="s">
        <v>89</v>
      </c>
      <c r="AW799" s="13" t="s">
        <v>30</v>
      </c>
      <c r="AX799" s="13" t="s">
        <v>73</v>
      </c>
      <c r="AY799" s="161" t="s">
        <v>127</v>
      </c>
    </row>
    <row r="800" spans="2:65" s="13" customFormat="1" ht="11.25">
      <c r="B800" s="160"/>
      <c r="D800" s="150" t="s">
        <v>150</v>
      </c>
      <c r="E800" s="161" t="s">
        <v>1</v>
      </c>
      <c r="F800" s="162" t="s">
        <v>1049</v>
      </c>
      <c r="H800" s="163">
        <v>17.25</v>
      </c>
      <c r="I800" s="164"/>
      <c r="L800" s="160"/>
      <c r="M800" s="165"/>
      <c r="T800" s="166"/>
      <c r="AT800" s="161" t="s">
        <v>150</v>
      </c>
      <c r="AU800" s="161" t="s">
        <v>89</v>
      </c>
      <c r="AV800" s="13" t="s">
        <v>89</v>
      </c>
      <c r="AW800" s="13" t="s">
        <v>30</v>
      </c>
      <c r="AX800" s="13" t="s">
        <v>73</v>
      </c>
      <c r="AY800" s="161" t="s">
        <v>127</v>
      </c>
    </row>
    <row r="801" spans="2:65" s="13" customFormat="1" ht="11.25">
      <c r="B801" s="160"/>
      <c r="D801" s="150" t="s">
        <v>150</v>
      </c>
      <c r="E801" s="161" t="s">
        <v>1</v>
      </c>
      <c r="F801" s="162" t="s">
        <v>1050</v>
      </c>
      <c r="H801" s="163">
        <v>6.66</v>
      </c>
      <c r="I801" s="164"/>
      <c r="L801" s="160"/>
      <c r="M801" s="165"/>
      <c r="T801" s="166"/>
      <c r="AT801" s="161" t="s">
        <v>150</v>
      </c>
      <c r="AU801" s="161" t="s">
        <v>89</v>
      </c>
      <c r="AV801" s="13" t="s">
        <v>89</v>
      </c>
      <c r="AW801" s="13" t="s">
        <v>30</v>
      </c>
      <c r="AX801" s="13" t="s">
        <v>73</v>
      </c>
      <c r="AY801" s="161" t="s">
        <v>127</v>
      </c>
    </row>
    <row r="802" spans="2:65" s="15" customFormat="1" ht="11.25">
      <c r="B802" s="191"/>
      <c r="D802" s="150" t="s">
        <v>150</v>
      </c>
      <c r="E802" s="192" t="s">
        <v>1</v>
      </c>
      <c r="F802" s="193" t="s">
        <v>934</v>
      </c>
      <c r="H802" s="194">
        <v>84.74</v>
      </c>
      <c r="I802" s="195"/>
      <c r="L802" s="191"/>
      <c r="M802" s="196"/>
      <c r="T802" s="197"/>
      <c r="AT802" s="192" t="s">
        <v>150</v>
      </c>
      <c r="AU802" s="192" t="s">
        <v>89</v>
      </c>
      <c r="AV802" s="15" t="s">
        <v>144</v>
      </c>
      <c r="AW802" s="15" t="s">
        <v>30</v>
      </c>
      <c r="AX802" s="15" t="s">
        <v>73</v>
      </c>
      <c r="AY802" s="192" t="s">
        <v>127</v>
      </c>
    </row>
    <row r="803" spans="2:65" s="14" customFormat="1" ht="11.25">
      <c r="B803" s="167"/>
      <c r="D803" s="150" t="s">
        <v>150</v>
      </c>
      <c r="E803" s="168" t="s">
        <v>230</v>
      </c>
      <c r="F803" s="169" t="s">
        <v>165</v>
      </c>
      <c r="H803" s="170">
        <v>156.30000000000001</v>
      </c>
      <c r="I803" s="171"/>
      <c r="L803" s="167"/>
      <c r="M803" s="172"/>
      <c r="T803" s="173"/>
      <c r="AT803" s="168" t="s">
        <v>150</v>
      </c>
      <c r="AU803" s="168" t="s">
        <v>89</v>
      </c>
      <c r="AV803" s="14" t="s">
        <v>134</v>
      </c>
      <c r="AW803" s="14" t="s">
        <v>30</v>
      </c>
      <c r="AX803" s="14" t="s">
        <v>81</v>
      </c>
      <c r="AY803" s="168" t="s">
        <v>127</v>
      </c>
    </row>
    <row r="804" spans="2:65" s="1" customFormat="1" ht="33" customHeight="1">
      <c r="B804" s="136"/>
      <c r="C804" s="180" t="s">
        <v>1279</v>
      </c>
      <c r="D804" s="180" t="s">
        <v>840</v>
      </c>
      <c r="E804" s="181" t="s">
        <v>1280</v>
      </c>
      <c r="F804" s="182" t="s">
        <v>1281</v>
      </c>
      <c r="G804" s="183" t="s">
        <v>132</v>
      </c>
      <c r="H804" s="184">
        <v>171.93</v>
      </c>
      <c r="I804" s="185"/>
      <c r="J804" s="186">
        <f>ROUND(I804*H804,2)</f>
        <v>0</v>
      </c>
      <c r="K804" s="182" t="s">
        <v>133</v>
      </c>
      <c r="L804" s="187"/>
      <c r="M804" s="188" t="s">
        <v>1</v>
      </c>
      <c r="N804" s="189" t="s">
        <v>38</v>
      </c>
      <c r="P804" s="146">
        <f>O804*H804</f>
        <v>0</v>
      </c>
      <c r="Q804" s="146">
        <v>2.1999999999999999E-2</v>
      </c>
      <c r="R804" s="146">
        <f>Q804*H804</f>
        <v>3.7824599999999999</v>
      </c>
      <c r="S804" s="146">
        <v>0</v>
      </c>
      <c r="T804" s="147">
        <f>S804*H804</f>
        <v>0</v>
      </c>
      <c r="AR804" s="148" t="s">
        <v>496</v>
      </c>
      <c r="AT804" s="148" t="s">
        <v>840</v>
      </c>
      <c r="AU804" s="148" t="s">
        <v>89</v>
      </c>
      <c r="AY804" s="17" t="s">
        <v>127</v>
      </c>
      <c r="BE804" s="149">
        <f>IF(N804="základní",J804,0)</f>
        <v>0</v>
      </c>
      <c r="BF804" s="149">
        <f>IF(N804="snížená",J804,0)</f>
        <v>0</v>
      </c>
      <c r="BG804" s="149">
        <f>IF(N804="zákl. přenesená",J804,0)</f>
        <v>0</v>
      </c>
      <c r="BH804" s="149">
        <f>IF(N804="sníž. přenesená",J804,0)</f>
        <v>0</v>
      </c>
      <c r="BI804" s="149">
        <f>IF(N804="nulová",J804,0)</f>
        <v>0</v>
      </c>
      <c r="BJ804" s="17" t="s">
        <v>81</v>
      </c>
      <c r="BK804" s="149">
        <f>ROUND(I804*H804,2)</f>
        <v>0</v>
      </c>
      <c r="BL804" s="17" t="s">
        <v>307</v>
      </c>
      <c r="BM804" s="148" t="s">
        <v>1282</v>
      </c>
    </row>
    <row r="805" spans="2:65" s="1" customFormat="1" ht="19.5">
      <c r="B805" s="32"/>
      <c r="D805" s="150" t="s">
        <v>136</v>
      </c>
      <c r="F805" s="151" t="s">
        <v>1281</v>
      </c>
      <c r="I805" s="152"/>
      <c r="L805" s="32"/>
      <c r="M805" s="153"/>
      <c r="T805" s="56"/>
      <c r="AT805" s="17" t="s">
        <v>136</v>
      </c>
      <c r="AU805" s="17" t="s">
        <v>89</v>
      </c>
    </row>
    <row r="806" spans="2:65" s="13" customFormat="1" ht="11.25">
      <c r="B806" s="160"/>
      <c r="D806" s="150" t="s">
        <v>150</v>
      </c>
      <c r="F806" s="162" t="s">
        <v>1283</v>
      </c>
      <c r="H806" s="163">
        <v>171.93</v>
      </c>
      <c r="I806" s="164"/>
      <c r="L806" s="160"/>
      <c r="M806" s="165"/>
      <c r="T806" s="166"/>
      <c r="AT806" s="161" t="s">
        <v>150</v>
      </c>
      <c r="AU806" s="161" t="s">
        <v>89</v>
      </c>
      <c r="AV806" s="13" t="s">
        <v>89</v>
      </c>
      <c r="AW806" s="13" t="s">
        <v>3</v>
      </c>
      <c r="AX806" s="13" t="s">
        <v>81</v>
      </c>
      <c r="AY806" s="161" t="s">
        <v>127</v>
      </c>
    </row>
    <row r="807" spans="2:65" s="1" customFormat="1" ht="24.2" customHeight="1">
      <c r="B807" s="136"/>
      <c r="C807" s="137" t="s">
        <v>1284</v>
      </c>
      <c r="D807" s="137" t="s">
        <v>129</v>
      </c>
      <c r="E807" s="138" t="s">
        <v>1285</v>
      </c>
      <c r="F807" s="139" t="s">
        <v>1286</v>
      </c>
      <c r="G807" s="140" t="s">
        <v>132</v>
      </c>
      <c r="H807" s="141">
        <v>36.86</v>
      </c>
      <c r="I807" s="142"/>
      <c r="J807" s="143">
        <f>ROUND(I807*H807,2)</f>
        <v>0</v>
      </c>
      <c r="K807" s="139" t="s">
        <v>133</v>
      </c>
      <c r="L807" s="32"/>
      <c r="M807" s="144" t="s">
        <v>1</v>
      </c>
      <c r="N807" s="145" t="s">
        <v>38</v>
      </c>
      <c r="P807" s="146">
        <f>O807*H807</f>
        <v>0</v>
      </c>
      <c r="Q807" s="146">
        <v>1.5E-3</v>
      </c>
      <c r="R807" s="146">
        <f>Q807*H807</f>
        <v>5.5289999999999999E-2</v>
      </c>
      <c r="S807" s="146">
        <v>0</v>
      </c>
      <c r="T807" s="147">
        <f>S807*H807</f>
        <v>0</v>
      </c>
      <c r="AR807" s="148" t="s">
        <v>307</v>
      </c>
      <c r="AT807" s="148" t="s">
        <v>129</v>
      </c>
      <c r="AU807" s="148" t="s">
        <v>89</v>
      </c>
      <c r="AY807" s="17" t="s">
        <v>127</v>
      </c>
      <c r="BE807" s="149">
        <f>IF(N807="základní",J807,0)</f>
        <v>0</v>
      </c>
      <c r="BF807" s="149">
        <f>IF(N807="snížená",J807,0)</f>
        <v>0</v>
      </c>
      <c r="BG807" s="149">
        <f>IF(N807="zákl. přenesená",J807,0)</f>
        <v>0</v>
      </c>
      <c r="BH807" s="149">
        <f>IF(N807="sníž. přenesená",J807,0)</f>
        <v>0</v>
      </c>
      <c r="BI807" s="149">
        <f>IF(N807="nulová",J807,0)</f>
        <v>0</v>
      </c>
      <c r="BJ807" s="17" t="s">
        <v>81</v>
      </c>
      <c r="BK807" s="149">
        <f>ROUND(I807*H807,2)</f>
        <v>0</v>
      </c>
      <c r="BL807" s="17" t="s">
        <v>307</v>
      </c>
      <c r="BM807" s="148" t="s">
        <v>1287</v>
      </c>
    </row>
    <row r="808" spans="2:65" s="1" customFormat="1" ht="11.25">
      <c r="B808" s="32"/>
      <c r="D808" s="150" t="s">
        <v>136</v>
      </c>
      <c r="F808" s="151" t="s">
        <v>1288</v>
      </c>
      <c r="I808" s="152"/>
      <c r="L808" s="32"/>
      <c r="M808" s="153"/>
      <c r="T808" s="56"/>
      <c r="AT808" s="17" t="s">
        <v>136</v>
      </c>
      <c r="AU808" s="17" t="s">
        <v>89</v>
      </c>
    </row>
    <row r="809" spans="2:65" s="13" customFormat="1" ht="11.25">
      <c r="B809" s="160"/>
      <c r="D809" s="150" t="s">
        <v>150</v>
      </c>
      <c r="E809" s="161" t="s">
        <v>1</v>
      </c>
      <c r="F809" s="162" t="s">
        <v>1276</v>
      </c>
      <c r="H809" s="163">
        <v>6.31</v>
      </c>
      <c r="I809" s="164"/>
      <c r="L809" s="160"/>
      <c r="M809" s="165"/>
      <c r="T809" s="166"/>
      <c r="AT809" s="161" t="s">
        <v>150</v>
      </c>
      <c r="AU809" s="161" t="s">
        <v>89</v>
      </c>
      <c r="AV809" s="13" t="s">
        <v>89</v>
      </c>
      <c r="AW809" s="13" t="s">
        <v>30</v>
      </c>
      <c r="AX809" s="13" t="s">
        <v>73</v>
      </c>
      <c r="AY809" s="161" t="s">
        <v>127</v>
      </c>
    </row>
    <row r="810" spans="2:65" s="13" customFormat="1" ht="11.25">
      <c r="B810" s="160"/>
      <c r="D810" s="150" t="s">
        <v>150</v>
      </c>
      <c r="E810" s="161" t="s">
        <v>1</v>
      </c>
      <c r="F810" s="162" t="s">
        <v>1277</v>
      </c>
      <c r="H810" s="163">
        <v>13.3</v>
      </c>
      <c r="I810" s="164"/>
      <c r="L810" s="160"/>
      <c r="M810" s="165"/>
      <c r="T810" s="166"/>
      <c r="AT810" s="161" t="s">
        <v>150</v>
      </c>
      <c r="AU810" s="161" t="s">
        <v>89</v>
      </c>
      <c r="AV810" s="13" t="s">
        <v>89</v>
      </c>
      <c r="AW810" s="13" t="s">
        <v>30</v>
      </c>
      <c r="AX810" s="13" t="s">
        <v>73</v>
      </c>
      <c r="AY810" s="161" t="s">
        <v>127</v>
      </c>
    </row>
    <row r="811" spans="2:65" s="13" customFormat="1" ht="11.25">
      <c r="B811" s="160"/>
      <c r="D811" s="150" t="s">
        <v>150</v>
      </c>
      <c r="E811" s="161" t="s">
        <v>1</v>
      </c>
      <c r="F811" s="162" t="s">
        <v>1049</v>
      </c>
      <c r="H811" s="163">
        <v>17.25</v>
      </c>
      <c r="I811" s="164"/>
      <c r="L811" s="160"/>
      <c r="M811" s="165"/>
      <c r="T811" s="166"/>
      <c r="AT811" s="161" t="s">
        <v>150</v>
      </c>
      <c r="AU811" s="161" t="s">
        <v>89</v>
      </c>
      <c r="AV811" s="13" t="s">
        <v>89</v>
      </c>
      <c r="AW811" s="13" t="s">
        <v>30</v>
      </c>
      <c r="AX811" s="13" t="s">
        <v>73</v>
      </c>
      <c r="AY811" s="161" t="s">
        <v>127</v>
      </c>
    </row>
    <row r="812" spans="2:65" s="14" customFormat="1" ht="11.25">
      <c r="B812" s="167"/>
      <c r="D812" s="150" t="s">
        <v>150</v>
      </c>
      <c r="E812" s="168" t="s">
        <v>1</v>
      </c>
      <c r="F812" s="169" t="s">
        <v>165</v>
      </c>
      <c r="H812" s="170">
        <v>36.86</v>
      </c>
      <c r="I812" s="171"/>
      <c r="L812" s="167"/>
      <c r="M812" s="172"/>
      <c r="T812" s="173"/>
      <c r="AT812" s="168" t="s">
        <v>150</v>
      </c>
      <c r="AU812" s="168" t="s">
        <v>89</v>
      </c>
      <c r="AV812" s="14" t="s">
        <v>134</v>
      </c>
      <c r="AW812" s="14" t="s">
        <v>30</v>
      </c>
      <c r="AX812" s="14" t="s">
        <v>81</v>
      </c>
      <c r="AY812" s="168" t="s">
        <v>127</v>
      </c>
    </row>
    <row r="813" spans="2:65" s="1" customFormat="1" ht="16.5" customHeight="1">
      <c r="B813" s="136"/>
      <c r="C813" s="137" t="s">
        <v>1289</v>
      </c>
      <c r="D813" s="137" t="s">
        <v>129</v>
      </c>
      <c r="E813" s="138" t="s">
        <v>1290</v>
      </c>
      <c r="F813" s="139" t="s">
        <v>1291</v>
      </c>
      <c r="G813" s="140" t="s">
        <v>592</v>
      </c>
      <c r="H813" s="141">
        <v>64.3</v>
      </c>
      <c r="I813" s="142"/>
      <c r="J813" s="143">
        <f>ROUND(I813*H813,2)</f>
        <v>0</v>
      </c>
      <c r="K813" s="139" t="s">
        <v>133</v>
      </c>
      <c r="L813" s="32"/>
      <c r="M813" s="144" t="s">
        <v>1</v>
      </c>
      <c r="N813" s="145" t="s">
        <v>38</v>
      </c>
      <c r="P813" s="146">
        <f>O813*H813</f>
        <v>0</v>
      </c>
      <c r="Q813" s="146">
        <v>9.0000000000000006E-5</v>
      </c>
      <c r="R813" s="146">
        <f>Q813*H813</f>
        <v>5.7870000000000005E-3</v>
      </c>
      <c r="S813" s="146">
        <v>0</v>
      </c>
      <c r="T813" s="147">
        <f>S813*H813</f>
        <v>0</v>
      </c>
      <c r="AR813" s="148" t="s">
        <v>307</v>
      </c>
      <c r="AT813" s="148" t="s">
        <v>129</v>
      </c>
      <c r="AU813" s="148" t="s">
        <v>89</v>
      </c>
      <c r="AY813" s="17" t="s">
        <v>127</v>
      </c>
      <c r="BE813" s="149">
        <f>IF(N813="základní",J813,0)</f>
        <v>0</v>
      </c>
      <c r="BF813" s="149">
        <f>IF(N813="snížená",J813,0)</f>
        <v>0</v>
      </c>
      <c r="BG813" s="149">
        <f>IF(N813="zákl. přenesená",J813,0)</f>
        <v>0</v>
      </c>
      <c r="BH813" s="149">
        <f>IF(N813="sníž. přenesená",J813,0)</f>
        <v>0</v>
      </c>
      <c r="BI813" s="149">
        <f>IF(N813="nulová",J813,0)</f>
        <v>0</v>
      </c>
      <c r="BJ813" s="17" t="s">
        <v>81</v>
      </c>
      <c r="BK813" s="149">
        <f>ROUND(I813*H813,2)</f>
        <v>0</v>
      </c>
      <c r="BL813" s="17" t="s">
        <v>307</v>
      </c>
      <c r="BM813" s="148" t="s">
        <v>1292</v>
      </c>
    </row>
    <row r="814" spans="2:65" s="1" customFormat="1" ht="11.25">
      <c r="B814" s="32"/>
      <c r="D814" s="150" t="s">
        <v>136</v>
      </c>
      <c r="F814" s="151" t="s">
        <v>1293</v>
      </c>
      <c r="I814" s="152"/>
      <c r="L814" s="32"/>
      <c r="M814" s="153"/>
      <c r="T814" s="56"/>
      <c r="AT814" s="17" t="s">
        <v>136</v>
      </c>
      <c r="AU814" s="17" t="s">
        <v>89</v>
      </c>
    </row>
    <row r="815" spans="2:65" s="12" customFormat="1" ht="11.25">
      <c r="B815" s="154"/>
      <c r="D815" s="150" t="s">
        <v>150</v>
      </c>
      <c r="E815" s="155" t="s">
        <v>1</v>
      </c>
      <c r="F815" s="156" t="s">
        <v>1294</v>
      </c>
      <c r="H815" s="155" t="s">
        <v>1</v>
      </c>
      <c r="I815" s="157"/>
      <c r="L815" s="154"/>
      <c r="M815" s="158"/>
      <c r="T815" s="159"/>
      <c r="AT815" s="155" t="s">
        <v>150</v>
      </c>
      <c r="AU815" s="155" t="s">
        <v>89</v>
      </c>
      <c r="AV815" s="12" t="s">
        <v>81</v>
      </c>
      <c r="AW815" s="12" t="s">
        <v>30</v>
      </c>
      <c r="AX815" s="12" t="s">
        <v>73</v>
      </c>
      <c r="AY815" s="155" t="s">
        <v>127</v>
      </c>
    </row>
    <row r="816" spans="2:65" s="13" customFormat="1" ht="11.25">
      <c r="B816" s="160"/>
      <c r="D816" s="150" t="s">
        <v>150</v>
      </c>
      <c r="E816" s="161" t="s">
        <v>1</v>
      </c>
      <c r="F816" s="162" t="s">
        <v>1295</v>
      </c>
      <c r="H816" s="163">
        <v>12</v>
      </c>
      <c r="I816" s="164"/>
      <c r="L816" s="160"/>
      <c r="M816" s="165"/>
      <c r="T816" s="166"/>
      <c r="AT816" s="161" t="s">
        <v>150</v>
      </c>
      <c r="AU816" s="161" t="s">
        <v>89</v>
      </c>
      <c r="AV816" s="13" t="s">
        <v>89</v>
      </c>
      <c r="AW816" s="13" t="s">
        <v>30</v>
      </c>
      <c r="AX816" s="13" t="s">
        <v>73</v>
      </c>
      <c r="AY816" s="161" t="s">
        <v>127</v>
      </c>
    </row>
    <row r="817" spans="2:65" s="13" customFormat="1" ht="11.25">
      <c r="B817" s="160"/>
      <c r="D817" s="150" t="s">
        <v>150</v>
      </c>
      <c r="E817" s="161" t="s">
        <v>1</v>
      </c>
      <c r="F817" s="162" t="s">
        <v>1296</v>
      </c>
      <c r="H817" s="163">
        <v>26.8</v>
      </c>
      <c r="I817" s="164"/>
      <c r="L817" s="160"/>
      <c r="M817" s="165"/>
      <c r="T817" s="166"/>
      <c r="AT817" s="161" t="s">
        <v>150</v>
      </c>
      <c r="AU817" s="161" t="s">
        <v>89</v>
      </c>
      <c r="AV817" s="13" t="s">
        <v>89</v>
      </c>
      <c r="AW817" s="13" t="s">
        <v>30</v>
      </c>
      <c r="AX817" s="13" t="s">
        <v>73</v>
      </c>
      <c r="AY817" s="161" t="s">
        <v>127</v>
      </c>
    </row>
    <row r="818" spans="2:65" s="13" customFormat="1" ht="11.25">
      <c r="B818" s="160"/>
      <c r="D818" s="150" t="s">
        <v>150</v>
      </c>
      <c r="E818" s="161" t="s">
        <v>1</v>
      </c>
      <c r="F818" s="162" t="s">
        <v>1297</v>
      </c>
      <c r="H818" s="163">
        <v>25.5</v>
      </c>
      <c r="I818" s="164"/>
      <c r="L818" s="160"/>
      <c r="M818" s="165"/>
      <c r="T818" s="166"/>
      <c r="AT818" s="161" t="s">
        <v>150</v>
      </c>
      <c r="AU818" s="161" t="s">
        <v>89</v>
      </c>
      <c r="AV818" s="13" t="s">
        <v>89</v>
      </c>
      <c r="AW818" s="13" t="s">
        <v>30</v>
      </c>
      <c r="AX818" s="13" t="s">
        <v>73</v>
      </c>
      <c r="AY818" s="161" t="s">
        <v>127</v>
      </c>
    </row>
    <row r="819" spans="2:65" s="14" customFormat="1" ht="11.25">
      <c r="B819" s="167"/>
      <c r="D819" s="150" t="s">
        <v>150</v>
      </c>
      <c r="E819" s="168" t="s">
        <v>1</v>
      </c>
      <c r="F819" s="169" t="s">
        <v>165</v>
      </c>
      <c r="H819" s="170">
        <v>64.3</v>
      </c>
      <c r="I819" s="171"/>
      <c r="L819" s="167"/>
      <c r="M819" s="172"/>
      <c r="T819" s="173"/>
      <c r="AT819" s="168" t="s">
        <v>150</v>
      </c>
      <c r="AU819" s="168" t="s">
        <v>89</v>
      </c>
      <c r="AV819" s="14" t="s">
        <v>134</v>
      </c>
      <c r="AW819" s="14" t="s">
        <v>30</v>
      </c>
      <c r="AX819" s="14" t="s">
        <v>81</v>
      </c>
      <c r="AY819" s="168" t="s">
        <v>127</v>
      </c>
    </row>
    <row r="820" spans="2:65" s="1" customFormat="1" ht="24.2" customHeight="1">
      <c r="B820" s="136"/>
      <c r="C820" s="137" t="s">
        <v>1298</v>
      </c>
      <c r="D820" s="137" t="s">
        <v>129</v>
      </c>
      <c r="E820" s="138" t="s">
        <v>1299</v>
      </c>
      <c r="F820" s="139" t="s">
        <v>1300</v>
      </c>
      <c r="G820" s="140" t="s">
        <v>592</v>
      </c>
      <c r="H820" s="141">
        <v>64.3</v>
      </c>
      <c r="I820" s="142"/>
      <c r="J820" s="143">
        <f>ROUND(I820*H820,2)</f>
        <v>0</v>
      </c>
      <c r="K820" s="139" t="s">
        <v>133</v>
      </c>
      <c r="L820" s="32"/>
      <c r="M820" s="144" t="s">
        <v>1</v>
      </c>
      <c r="N820" s="145" t="s">
        <v>38</v>
      </c>
      <c r="P820" s="146">
        <f>O820*H820</f>
        <v>0</v>
      </c>
      <c r="Q820" s="146">
        <v>2.0000000000000002E-5</v>
      </c>
      <c r="R820" s="146">
        <f>Q820*H820</f>
        <v>1.286E-3</v>
      </c>
      <c r="S820" s="146">
        <v>0</v>
      </c>
      <c r="T820" s="147">
        <f>S820*H820</f>
        <v>0</v>
      </c>
      <c r="AR820" s="148" t="s">
        <v>307</v>
      </c>
      <c r="AT820" s="148" t="s">
        <v>129</v>
      </c>
      <c r="AU820" s="148" t="s">
        <v>89</v>
      </c>
      <c r="AY820" s="17" t="s">
        <v>127</v>
      </c>
      <c r="BE820" s="149">
        <f>IF(N820="základní",J820,0)</f>
        <v>0</v>
      </c>
      <c r="BF820" s="149">
        <f>IF(N820="snížená",J820,0)</f>
        <v>0</v>
      </c>
      <c r="BG820" s="149">
        <f>IF(N820="zákl. přenesená",J820,0)</f>
        <v>0</v>
      </c>
      <c r="BH820" s="149">
        <f>IF(N820="sníž. přenesená",J820,0)</f>
        <v>0</v>
      </c>
      <c r="BI820" s="149">
        <f>IF(N820="nulová",J820,0)</f>
        <v>0</v>
      </c>
      <c r="BJ820" s="17" t="s">
        <v>81</v>
      </c>
      <c r="BK820" s="149">
        <f>ROUND(I820*H820,2)</f>
        <v>0</v>
      </c>
      <c r="BL820" s="17" t="s">
        <v>307</v>
      </c>
      <c r="BM820" s="148" t="s">
        <v>1301</v>
      </c>
    </row>
    <row r="821" spans="2:65" s="1" customFormat="1" ht="19.5">
      <c r="B821" s="32"/>
      <c r="D821" s="150" t="s">
        <v>136</v>
      </c>
      <c r="F821" s="151" t="s">
        <v>1302</v>
      </c>
      <c r="I821" s="152"/>
      <c r="L821" s="32"/>
      <c r="M821" s="153"/>
      <c r="T821" s="56"/>
      <c r="AT821" s="17" t="s">
        <v>136</v>
      </c>
      <c r="AU821" s="17" t="s">
        <v>89</v>
      </c>
    </row>
    <row r="822" spans="2:65" s="12" customFormat="1" ht="11.25">
      <c r="B822" s="154"/>
      <c r="D822" s="150" t="s">
        <v>150</v>
      </c>
      <c r="E822" s="155" t="s">
        <v>1</v>
      </c>
      <c r="F822" s="156" t="s">
        <v>1294</v>
      </c>
      <c r="H822" s="155" t="s">
        <v>1</v>
      </c>
      <c r="I822" s="157"/>
      <c r="L822" s="154"/>
      <c r="M822" s="158"/>
      <c r="T822" s="159"/>
      <c r="AT822" s="155" t="s">
        <v>150</v>
      </c>
      <c r="AU822" s="155" t="s">
        <v>89</v>
      </c>
      <c r="AV822" s="12" t="s">
        <v>81</v>
      </c>
      <c r="AW822" s="12" t="s">
        <v>30</v>
      </c>
      <c r="AX822" s="12" t="s">
        <v>73</v>
      </c>
      <c r="AY822" s="155" t="s">
        <v>127</v>
      </c>
    </row>
    <row r="823" spans="2:65" s="13" customFormat="1" ht="11.25">
      <c r="B823" s="160"/>
      <c r="D823" s="150" t="s">
        <v>150</v>
      </c>
      <c r="E823" s="161" t="s">
        <v>1</v>
      </c>
      <c r="F823" s="162" t="s">
        <v>1295</v>
      </c>
      <c r="H823" s="163">
        <v>12</v>
      </c>
      <c r="I823" s="164"/>
      <c r="L823" s="160"/>
      <c r="M823" s="165"/>
      <c r="T823" s="166"/>
      <c r="AT823" s="161" t="s">
        <v>150</v>
      </c>
      <c r="AU823" s="161" t="s">
        <v>89</v>
      </c>
      <c r="AV823" s="13" t="s">
        <v>89</v>
      </c>
      <c r="AW823" s="13" t="s">
        <v>30</v>
      </c>
      <c r="AX823" s="13" t="s">
        <v>73</v>
      </c>
      <c r="AY823" s="161" t="s">
        <v>127</v>
      </c>
    </row>
    <row r="824" spans="2:65" s="13" customFormat="1" ht="11.25">
      <c r="B824" s="160"/>
      <c r="D824" s="150" t="s">
        <v>150</v>
      </c>
      <c r="E824" s="161" t="s">
        <v>1</v>
      </c>
      <c r="F824" s="162" t="s">
        <v>1296</v>
      </c>
      <c r="H824" s="163">
        <v>26.8</v>
      </c>
      <c r="I824" s="164"/>
      <c r="L824" s="160"/>
      <c r="M824" s="165"/>
      <c r="T824" s="166"/>
      <c r="AT824" s="161" t="s">
        <v>150</v>
      </c>
      <c r="AU824" s="161" t="s">
        <v>89</v>
      </c>
      <c r="AV824" s="13" t="s">
        <v>89</v>
      </c>
      <c r="AW824" s="13" t="s">
        <v>30</v>
      </c>
      <c r="AX824" s="13" t="s">
        <v>73</v>
      </c>
      <c r="AY824" s="161" t="s">
        <v>127</v>
      </c>
    </row>
    <row r="825" spans="2:65" s="13" customFormat="1" ht="11.25">
      <c r="B825" s="160"/>
      <c r="D825" s="150" t="s">
        <v>150</v>
      </c>
      <c r="E825" s="161" t="s">
        <v>1</v>
      </c>
      <c r="F825" s="162" t="s">
        <v>1297</v>
      </c>
      <c r="H825" s="163">
        <v>25.5</v>
      </c>
      <c r="I825" s="164"/>
      <c r="L825" s="160"/>
      <c r="M825" s="165"/>
      <c r="T825" s="166"/>
      <c r="AT825" s="161" t="s">
        <v>150</v>
      </c>
      <c r="AU825" s="161" t="s">
        <v>89</v>
      </c>
      <c r="AV825" s="13" t="s">
        <v>89</v>
      </c>
      <c r="AW825" s="13" t="s">
        <v>30</v>
      </c>
      <c r="AX825" s="13" t="s">
        <v>73</v>
      </c>
      <c r="AY825" s="161" t="s">
        <v>127</v>
      </c>
    </row>
    <row r="826" spans="2:65" s="14" customFormat="1" ht="11.25">
      <c r="B826" s="167"/>
      <c r="D826" s="150" t="s">
        <v>150</v>
      </c>
      <c r="E826" s="168" t="s">
        <v>1</v>
      </c>
      <c r="F826" s="169" t="s">
        <v>165</v>
      </c>
      <c r="H826" s="170">
        <v>64.3</v>
      </c>
      <c r="I826" s="171"/>
      <c r="L826" s="167"/>
      <c r="M826" s="172"/>
      <c r="T826" s="173"/>
      <c r="AT826" s="168" t="s">
        <v>150</v>
      </c>
      <c r="AU826" s="168" t="s">
        <v>89</v>
      </c>
      <c r="AV826" s="14" t="s">
        <v>134</v>
      </c>
      <c r="AW826" s="14" t="s">
        <v>30</v>
      </c>
      <c r="AX826" s="14" t="s">
        <v>81</v>
      </c>
      <c r="AY826" s="168" t="s">
        <v>127</v>
      </c>
    </row>
    <row r="827" spans="2:65" s="1" customFormat="1" ht="24.2" customHeight="1">
      <c r="B827" s="136"/>
      <c r="C827" s="137" t="s">
        <v>1303</v>
      </c>
      <c r="D827" s="137" t="s">
        <v>129</v>
      </c>
      <c r="E827" s="138" t="s">
        <v>1304</v>
      </c>
      <c r="F827" s="139" t="s">
        <v>1305</v>
      </c>
      <c r="G827" s="140" t="s">
        <v>132</v>
      </c>
      <c r="H827" s="141">
        <v>184.31200000000001</v>
      </c>
      <c r="I827" s="142"/>
      <c r="J827" s="143">
        <f>ROUND(I827*H827,2)</f>
        <v>0</v>
      </c>
      <c r="K827" s="139" t="s">
        <v>133</v>
      </c>
      <c r="L827" s="32"/>
      <c r="M827" s="144" t="s">
        <v>1</v>
      </c>
      <c r="N827" s="145" t="s">
        <v>38</v>
      </c>
      <c r="P827" s="146">
        <f>O827*H827</f>
        <v>0</v>
      </c>
      <c r="Q827" s="146">
        <v>5.0000000000000002E-5</v>
      </c>
      <c r="R827" s="146">
        <f>Q827*H827</f>
        <v>9.2156000000000009E-3</v>
      </c>
      <c r="S827" s="146">
        <v>0</v>
      </c>
      <c r="T827" s="147">
        <f>S827*H827</f>
        <v>0</v>
      </c>
      <c r="AR827" s="148" t="s">
        <v>307</v>
      </c>
      <c r="AT827" s="148" t="s">
        <v>129</v>
      </c>
      <c r="AU827" s="148" t="s">
        <v>89</v>
      </c>
      <c r="AY827" s="17" t="s">
        <v>127</v>
      </c>
      <c r="BE827" s="149">
        <f>IF(N827="základní",J827,0)</f>
        <v>0</v>
      </c>
      <c r="BF827" s="149">
        <f>IF(N827="snížená",J827,0)</f>
        <v>0</v>
      </c>
      <c r="BG827" s="149">
        <f>IF(N827="zákl. přenesená",J827,0)</f>
        <v>0</v>
      </c>
      <c r="BH827" s="149">
        <f>IF(N827="sníž. přenesená",J827,0)</f>
        <v>0</v>
      </c>
      <c r="BI827" s="149">
        <f>IF(N827="nulová",J827,0)</f>
        <v>0</v>
      </c>
      <c r="BJ827" s="17" t="s">
        <v>81</v>
      </c>
      <c r="BK827" s="149">
        <f>ROUND(I827*H827,2)</f>
        <v>0</v>
      </c>
      <c r="BL827" s="17" t="s">
        <v>307</v>
      </c>
      <c r="BM827" s="148" t="s">
        <v>1306</v>
      </c>
    </row>
    <row r="828" spans="2:65" s="1" customFormat="1" ht="19.5">
      <c r="B828" s="32"/>
      <c r="D828" s="150" t="s">
        <v>136</v>
      </c>
      <c r="F828" s="151" t="s">
        <v>1307</v>
      </c>
      <c r="I828" s="152"/>
      <c r="L828" s="32"/>
      <c r="M828" s="153"/>
      <c r="T828" s="56"/>
      <c r="AT828" s="17" t="s">
        <v>136</v>
      </c>
      <c r="AU828" s="17" t="s">
        <v>89</v>
      </c>
    </row>
    <row r="829" spans="2:65" s="13" customFormat="1" ht="11.25">
      <c r="B829" s="160"/>
      <c r="D829" s="150" t="s">
        <v>150</v>
      </c>
      <c r="E829" s="161" t="s">
        <v>1</v>
      </c>
      <c r="F829" s="162" t="s">
        <v>1308</v>
      </c>
      <c r="H829" s="163">
        <v>184.31200000000001</v>
      </c>
      <c r="I829" s="164"/>
      <c r="L829" s="160"/>
      <c r="M829" s="165"/>
      <c r="T829" s="166"/>
      <c r="AT829" s="161" t="s">
        <v>150</v>
      </c>
      <c r="AU829" s="161" t="s">
        <v>89</v>
      </c>
      <c r="AV829" s="13" t="s">
        <v>89</v>
      </c>
      <c r="AW829" s="13" t="s">
        <v>30</v>
      </c>
      <c r="AX829" s="13" t="s">
        <v>81</v>
      </c>
      <c r="AY829" s="161" t="s">
        <v>127</v>
      </c>
    </row>
    <row r="830" spans="2:65" s="1" customFormat="1" ht="16.5" customHeight="1">
      <c r="B830" s="136"/>
      <c r="C830" s="137" t="s">
        <v>1309</v>
      </c>
      <c r="D830" s="137" t="s">
        <v>129</v>
      </c>
      <c r="E830" s="138" t="s">
        <v>1310</v>
      </c>
      <c r="F830" s="139" t="s">
        <v>1311</v>
      </c>
      <c r="G830" s="140" t="s">
        <v>592</v>
      </c>
      <c r="H830" s="141">
        <v>1</v>
      </c>
      <c r="I830" s="142"/>
      <c r="J830" s="143">
        <f>ROUND(I830*H830,2)</f>
        <v>0</v>
      </c>
      <c r="K830" s="139" t="s">
        <v>1</v>
      </c>
      <c r="L830" s="32"/>
      <c r="M830" s="144" t="s">
        <v>1</v>
      </c>
      <c r="N830" s="145" t="s">
        <v>38</v>
      </c>
      <c r="P830" s="146">
        <f>O830*H830</f>
        <v>0</v>
      </c>
      <c r="Q830" s="146">
        <v>0</v>
      </c>
      <c r="R830" s="146">
        <f>Q830*H830</f>
        <v>0</v>
      </c>
      <c r="S830" s="146">
        <v>0</v>
      </c>
      <c r="T830" s="147">
        <f>S830*H830</f>
        <v>0</v>
      </c>
      <c r="AR830" s="148" t="s">
        <v>307</v>
      </c>
      <c r="AT830" s="148" t="s">
        <v>129</v>
      </c>
      <c r="AU830" s="148" t="s">
        <v>89</v>
      </c>
      <c r="AY830" s="17" t="s">
        <v>127</v>
      </c>
      <c r="BE830" s="149">
        <f>IF(N830="základní",J830,0)</f>
        <v>0</v>
      </c>
      <c r="BF830" s="149">
        <f>IF(N830="snížená",J830,0)</f>
        <v>0</v>
      </c>
      <c r="BG830" s="149">
        <f>IF(N830="zákl. přenesená",J830,0)</f>
        <v>0</v>
      </c>
      <c r="BH830" s="149">
        <f>IF(N830="sníž. přenesená",J830,0)</f>
        <v>0</v>
      </c>
      <c r="BI830" s="149">
        <f>IF(N830="nulová",J830,0)</f>
        <v>0</v>
      </c>
      <c r="BJ830" s="17" t="s">
        <v>81</v>
      </c>
      <c r="BK830" s="149">
        <f>ROUND(I830*H830,2)</f>
        <v>0</v>
      </c>
      <c r="BL830" s="17" t="s">
        <v>307</v>
      </c>
      <c r="BM830" s="148" t="s">
        <v>1312</v>
      </c>
    </row>
    <row r="831" spans="2:65" s="1" customFormat="1" ht="11.25">
      <c r="B831" s="32"/>
      <c r="D831" s="150" t="s">
        <v>136</v>
      </c>
      <c r="F831" s="151" t="s">
        <v>1311</v>
      </c>
      <c r="I831" s="152"/>
      <c r="L831" s="32"/>
      <c r="M831" s="153"/>
      <c r="T831" s="56"/>
      <c r="AT831" s="17" t="s">
        <v>136</v>
      </c>
      <c r="AU831" s="17" t="s">
        <v>89</v>
      </c>
    </row>
    <row r="832" spans="2:65" s="13" customFormat="1" ht="11.25">
      <c r="B832" s="160"/>
      <c r="D832" s="150" t="s">
        <v>150</v>
      </c>
      <c r="E832" s="161" t="s">
        <v>1</v>
      </c>
      <c r="F832" s="162" t="s">
        <v>1313</v>
      </c>
      <c r="H832" s="163">
        <v>1</v>
      </c>
      <c r="I832" s="164"/>
      <c r="L832" s="160"/>
      <c r="M832" s="165"/>
      <c r="T832" s="166"/>
      <c r="AT832" s="161" t="s">
        <v>150</v>
      </c>
      <c r="AU832" s="161" t="s">
        <v>89</v>
      </c>
      <c r="AV832" s="13" t="s">
        <v>89</v>
      </c>
      <c r="AW832" s="13" t="s">
        <v>30</v>
      </c>
      <c r="AX832" s="13" t="s">
        <v>73</v>
      </c>
      <c r="AY832" s="161" t="s">
        <v>127</v>
      </c>
    </row>
    <row r="833" spans="2:65" s="14" customFormat="1" ht="11.25">
      <c r="B833" s="167"/>
      <c r="D833" s="150" t="s">
        <v>150</v>
      </c>
      <c r="E833" s="168" t="s">
        <v>1</v>
      </c>
      <c r="F833" s="169" t="s">
        <v>165</v>
      </c>
      <c r="H833" s="170">
        <v>1</v>
      </c>
      <c r="I833" s="171"/>
      <c r="L833" s="167"/>
      <c r="M833" s="172"/>
      <c r="T833" s="173"/>
      <c r="AT833" s="168" t="s">
        <v>150</v>
      </c>
      <c r="AU833" s="168" t="s">
        <v>89</v>
      </c>
      <c r="AV833" s="14" t="s">
        <v>134</v>
      </c>
      <c r="AW833" s="14" t="s">
        <v>30</v>
      </c>
      <c r="AX833" s="14" t="s">
        <v>81</v>
      </c>
      <c r="AY833" s="168" t="s">
        <v>127</v>
      </c>
    </row>
    <row r="834" spans="2:65" s="1" customFormat="1" ht="37.9" customHeight="1">
      <c r="B834" s="136"/>
      <c r="C834" s="137" t="s">
        <v>1314</v>
      </c>
      <c r="D834" s="137" t="s">
        <v>129</v>
      </c>
      <c r="E834" s="138" t="s">
        <v>1315</v>
      </c>
      <c r="F834" s="139" t="s">
        <v>1316</v>
      </c>
      <c r="G834" s="140" t="s">
        <v>560</v>
      </c>
      <c r="H834" s="141">
        <v>1</v>
      </c>
      <c r="I834" s="142"/>
      <c r="J834" s="143">
        <f>ROUND(I834*H834,2)</f>
        <v>0</v>
      </c>
      <c r="K834" s="139" t="s">
        <v>1</v>
      </c>
      <c r="L834" s="32"/>
      <c r="M834" s="144" t="s">
        <v>1</v>
      </c>
      <c r="N834" s="145" t="s">
        <v>38</v>
      </c>
      <c r="P834" s="146">
        <f>O834*H834</f>
        <v>0</v>
      </c>
      <c r="Q834" s="146">
        <v>0</v>
      </c>
      <c r="R834" s="146">
        <f>Q834*H834</f>
        <v>0</v>
      </c>
      <c r="S834" s="146">
        <v>0</v>
      </c>
      <c r="T834" s="147">
        <f>S834*H834</f>
        <v>0</v>
      </c>
      <c r="AR834" s="148" t="s">
        <v>307</v>
      </c>
      <c r="AT834" s="148" t="s">
        <v>129</v>
      </c>
      <c r="AU834" s="148" t="s">
        <v>89</v>
      </c>
      <c r="AY834" s="17" t="s">
        <v>127</v>
      </c>
      <c r="BE834" s="149">
        <f>IF(N834="základní",J834,0)</f>
        <v>0</v>
      </c>
      <c r="BF834" s="149">
        <f>IF(N834="snížená",J834,0)</f>
        <v>0</v>
      </c>
      <c r="BG834" s="149">
        <f>IF(N834="zákl. přenesená",J834,0)</f>
        <v>0</v>
      </c>
      <c r="BH834" s="149">
        <f>IF(N834="sníž. přenesená",J834,0)</f>
        <v>0</v>
      </c>
      <c r="BI834" s="149">
        <f>IF(N834="nulová",J834,0)</f>
        <v>0</v>
      </c>
      <c r="BJ834" s="17" t="s">
        <v>81</v>
      </c>
      <c r="BK834" s="149">
        <f>ROUND(I834*H834,2)</f>
        <v>0</v>
      </c>
      <c r="BL834" s="17" t="s">
        <v>307</v>
      </c>
      <c r="BM834" s="148" t="s">
        <v>1317</v>
      </c>
    </row>
    <row r="835" spans="2:65" s="1" customFormat="1" ht="19.5">
      <c r="B835" s="32"/>
      <c r="D835" s="150" t="s">
        <v>136</v>
      </c>
      <c r="F835" s="151" t="s">
        <v>1316</v>
      </c>
      <c r="I835" s="152"/>
      <c r="L835" s="32"/>
      <c r="M835" s="153"/>
      <c r="T835" s="56"/>
      <c r="AT835" s="17" t="s">
        <v>136</v>
      </c>
      <c r="AU835" s="17" t="s">
        <v>89</v>
      </c>
    </row>
    <row r="836" spans="2:65" s="1" customFormat="1" ht="24.2" customHeight="1">
      <c r="B836" s="136"/>
      <c r="C836" s="137" t="s">
        <v>1318</v>
      </c>
      <c r="D836" s="137" t="s">
        <v>129</v>
      </c>
      <c r="E836" s="138" t="s">
        <v>1319</v>
      </c>
      <c r="F836" s="139" t="s">
        <v>1320</v>
      </c>
      <c r="G836" s="140" t="s">
        <v>132</v>
      </c>
      <c r="H836" s="141">
        <v>156.30000000000001</v>
      </c>
      <c r="I836" s="142"/>
      <c r="J836" s="143">
        <f>ROUND(I836*H836,2)</f>
        <v>0</v>
      </c>
      <c r="K836" s="139" t="s">
        <v>1</v>
      </c>
      <c r="L836" s="32"/>
      <c r="M836" s="144" t="s">
        <v>1</v>
      </c>
      <c r="N836" s="145" t="s">
        <v>38</v>
      </c>
      <c r="P836" s="146">
        <f>O836*H836</f>
        <v>0</v>
      </c>
      <c r="Q836" s="146">
        <v>0</v>
      </c>
      <c r="R836" s="146">
        <f>Q836*H836</f>
        <v>0</v>
      </c>
      <c r="S836" s="146">
        <v>0</v>
      </c>
      <c r="T836" s="147">
        <f>S836*H836</f>
        <v>0</v>
      </c>
      <c r="AR836" s="148" t="s">
        <v>307</v>
      </c>
      <c r="AT836" s="148" t="s">
        <v>129</v>
      </c>
      <c r="AU836" s="148" t="s">
        <v>89</v>
      </c>
      <c r="AY836" s="17" t="s">
        <v>127</v>
      </c>
      <c r="BE836" s="149">
        <f>IF(N836="základní",J836,0)</f>
        <v>0</v>
      </c>
      <c r="BF836" s="149">
        <f>IF(N836="snížená",J836,0)</f>
        <v>0</v>
      </c>
      <c r="BG836" s="149">
        <f>IF(N836="zákl. přenesená",J836,0)</f>
        <v>0</v>
      </c>
      <c r="BH836" s="149">
        <f>IF(N836="sníž. přenesená",J836,0)</f>
        <v>0</v>
      </c>
      <c r="BI836" s="149">
        <f>IF(N836="nulová",J836,0)</f>
        <v>0</v>
      </c>
      <c r="BJ836" s="17" t="s">
        <v>81</v>
      </c>
      <c r="BK836" s="149">
        <f>ROUND(I836*H836,2)</f>
        <v>0</v>
      </c>
      <c r="BL836" s="17" t="s">
        <v>307</v>
      </c>
      <c r="BM836" s="148" t="s">
        <v>1321</v>
      </c>
    </row>
    <row r="837" spans="2:65" s="1" customFormat="1" ht="11.25">
      <c r="B837" s="32"/>
      <c r="D837" s="150" t="s">
        <v>136</v>
      </c>
      <c r="F837" s="151" t="s">
        <v>1320</v>
      </c>
      <c r="I837" s="152"/>
      <c r="L837" s="32"/>
      <c r="M837" s="153"/>
      <c r="T837" s="56"/>
      <c r="AT837" s="17" t="s">
        <v>136</v>
      </c>
      <c r="AU837" s="17" t="s">
        <v>89</v>
      </c>
    </row>
    <row r="838" spans="2:65" s="13" customFormat="1" ht="11.25">
      <c r="B838" s="160"/>
      <c r="D838" s="150" t="s">
        <v>150</v>
      </c>
      <c r="E838" s="161" t="s">
        <v>1</v>
      </c>
      <c r="F838" s="162" t="s">
        <v>230</v>
      </c>
      <c r="H838" s="163">
        <v>156.30000000000001</v>
      </c>
      <c r="I838" s="164"/>
      <c r="L838" s="160"/>
      <c r="M838" s="165"/>
      <c r="T838" s="166"/>
      <c r="AT838" s="161" t="s">
        <v>150</v>
      </c>
      <c r="AU838" s="161" t="s">
        <v>89</v>
      </c>
      <c r="AV838" s="13" t="s">
        <v>89</v>
      </c>
      <c r="AW838" s="13" t="s">
        <v>30</v>
      </c>
      <c r="AX838" s="13" t="s">
        <v>81</v>
      </c>
      <c r="AY838" s="161" t="s">
        <v>127</v>
      </c>
    </row>
    <row r="839" spans="2:65" s="1" customFormat="1" ht="24.2" customHeight="1">
      <c r="B839" s="136"/>
      <c r="C839" s="137" t="s">
        <v>1322</v>
      </c>
      <c r="D839" s="137" t="s">
        <v>129</v>
      </c>
      <c r="E839" s="138" t="s">
        <v>1323</v>
      </c>
      <c r="F839" s="139" t="s">
        <v>1324</v>
      </c>
      <c r="G839" s="140" t="s">
        <v>912</v>
      </c>
      <c r="H839" s="190"/>
      <c r="I839" s="142"/>
      <c r="J839" s="143">
        <f>ROUND(I839*H839,2)</f>
        <v>0</v>
      </c>
      <c r="K839" s="139" t="s">
        <v>133</v>
      </c>
      <c r="L839" s="32"/>
      <c r="M839" s="144" t="s">
        <v>1</v>
      </c>
      <c r="N839" s="145" t="s">
        <v>38</v>
      </c>
      <c r="P839" s="146">
        <f>O839*H839</f>
        <v>0</v>
      </c>
      <c r="Q839" s="146">
        <v>0</v>
      </c>
      <c r="R839" s="146">
        <f>Q839*H839</f>
        <v>0</v>
      </c>
      <c r="S839" s="146">
        <v>0</v>
      </c>
      <c r="T839" s="147">
        <f>S839*H839</f>
        <v>0</v>
      </c>
      <c r="AR839" s="148" t="s">
        <v>307</v>
      </c>
      <c r="AT839" s="148" t="s">
        <v>129</v>
      </c>
      <c r="AU839" s="148" t="s">
        <v>89</v>
      </c>
      <c r="AY839" s="17" t="s">
        <v>127</v>
      </c>
      <c r="BE839" s="149">
        <f>IF(N839="základní",J839,0)</f>
        <v>0</v>
      </c>
      <c r="BF839" s="149">
        <f>IF(N839="snížená",J839,0)</f>
        <v>0</v>
      </c>
      <c r="BG839" s="149">
        <f>IF(N839="zákl. přenesená",J839,0)</f>
        <v>0</v>
      </c>
      <c r="BH839" s="149">
        <f>IF(N839="sníž. přenesená",J839,0)</f>
        <v>0</v>
      </c>
      <c r="BI839" s="149">
        <f>IF(N839="nulová",J839,0)</f>
        <v>0</v>
      </c>
      <c r="BJ839" s="17" t="s">
        <v>81</v>
      </c>
      <c r="BK839" s="149">
        <f>ROUND(I839*H839,2)</f>
        <v>0</v>
      </c>
      <c r="BL839" s="17" t="s">
        <v>307</v>
      </c>
      <c r="BM839" s="148" t="s">
        <v>1325</v>
      </c>
    </row>
    <row r="840" spans="2:65" s="1" customFormat="1" ht="29.25">
      <c r="B840" s="32"/>
      <c r="D840" s="150" t="s">
        <v>136</v>
      </c>
      <c r="F840" s="151" t="s">
        <v>1326</v>
      </c>
      <c r="I840" s="152"/>
      <c r="L840" s="32"/>
      <c r="M840" s="153"/>
      <c r="T840" s="56"/>
      <c r="AT840" s="17" t="s">
        <v>136</v>
      </c>
      <c r="AU840" s="17" t="s">
        <v>89</v>
      </c>
    </row>
    <row r="841" spans="2:65" s="11" customFormat="1" ht="22.9" customHeight="1">
      <c r="B841" s="124"/>
      <c r="D841" s="125" t="s">
        <v>72</v>
      </c>
      <c r="E841" s="134" t="s">
        <v>1327</v>
      </c>
      <c r="F841" s="134" t="s">
        <v>1328</v>
      </c>
      <c r="I841" s="127"/>
      <c r="J841" s="135">
        <f>BK841</f>
        <v>0</v>
      </c>
      <c r="L841" s="124"/>
      <c r="M841" s="129"/>
      <c r="P841" s="130">
        <f>SUM(P842:P855)</f>
        <v>0</v>
      </c>
      <c r="R841" s="130">
        <f>SUM(R842:R855)</f>
        <v>0</v>
      </c>
      <c r="T841" s="131">
        <f>SUM(T842:T855)</f>
        <v>0</v>
      </c>
      <c r="AR841" s="125" t="s">
        <v>89</v>
      </c>
      <c r="AT841" s="132" t="s">
        <v>72</v>
      </c>
      <c r="AU841" s="132" t="s">
        <v>81</v>
      </c>
      <c r="AY841" s="125" t="s">
        <v>127</v>
      </c>
      <c r="BK841" s="133">
        <f>SUM(BK842:BK855)</f>
        <v>0</v>
      </c>
    </row>
    <row r="842" spans="2:65" s="1" customFormat="1" ht="24.2" customHeight="1">
      <c r="B842" s="136"/>
      <c r="C842" s="137" t="s">
        <v>1329</v>
      </c>
      <c r="D842" s="137" t="s">
        <v>129</v>
      </c>
      <c r="E842" s="138" t="s">
        <v>1330</v>
      </c>
      <c r="F842" s="139" t="s">
        <v>1331</v>
      </c>
      <c r="G842" s="140" t="s">
        <v>132</v>
      </c>
      <c r="H842" s="141">
        <v>557.42999999999995</v>
      </c>
      <c r="I842" s="142"/>
      <c r="J842" s="143">
        <f>ROUND(I842*H842,2)</f>
        <v>0</v>
      </c>
      <c r="K842" s="139" t="s">
        <v>1</v>
      </c>
      <c r="L842" s="32"/>
      <c r="M842" s="144" t="s">
        <v>1</v>
      </c>
      <c r="N842" s="145" t="s">
        <v>38</v>
      </c>
      <c r="P842" s="146">
        <f>O842*H842</f>
        <v>0</v>
      </c>
      <c r="Q842" s="146">
        <v>0</v>
      </c>
      <c r="R842" s="146">
        <f>Q842*H842</f>
        <v>0</v>
      </c>
      <c r="S842" s="146">
        <v>0</v>
      </c>
      <c r="T842" s="147">
        <f>S842*H842</f>
        <v>0</v>
      </c>
      <c r="AR842" s="148" t="s">
        <v>307</v>
      </c>
      <c r="AT842" s="148" t="s">
        <v>129</v>
      </c>
      <c r="AU842" s="148" t="s">
        <v>89</v>
      </c>
      <c r="AY842" s="17" t="s">
        <v>127</v>
      </c>
      <c r="BE842" s="149">
        <f>IF(N842="základní",J842,0)</f>
        <v>0</v>
      </c>
      <c r="BF842" s="149">
        <f>IF(N842="snížená",J842,0)</f>
        <v>0</v>
      </c>
      <c r="BG842" s="149">
        <f>IF(N842="zákl. přenesená",J842,0)</f>
        <v>0</v>
      </c>
      <c r="BH842" s="149">
        <f>IF(N842="sníž. přenesená",J842,0)</f>
        <v>0</v>
      </c>
      <c r="BI842" s="149">
        <f>IF(N842="nulová",J842,0)</f>
        <v>0</v>
      </c>
      <c r="BJ842" s="17" t="s">
        <v>81</v>
      </c>
      <c r="BK842" s="149">
        <f>ROUND(I842*H842,2)</f>
        <v>0</v>
      </c>
      <c r="BL842" s="17" t="s">
        <v>307</v>
      </c>
      <c r="BM842" s="148" t="s">
        <v>1332</v>
      </c>
    </row>
    <row r="843" spans="2:65" s="1" customFormat="1" ht="11.25">
      <c r="B843" s="32"/>
      <c r="D843" s="150" t="s">
        <v>136</v>
      </c>
      <c r="F843" s="151" t="s">
        <v>1333</v>
      </c>
      <c r="I843" s="152"/>
      <c r="L843" s="32"/>
      <c r="M843" s="153"/>
      <c r="T843" s="56"/>
      <c r="AT843" s="17" t="s">
        <v>136</v>
      </c>
      <c r="AU843" s="17" t="s">
        <v>89</v>
      </c>
    </row>
    <row r="844" spans="2:65" s="13" customFormat="1" ht="11.25">
      <c r="B844" s="160"/>
      <c r="D844" s="150" t="s">
        <v>150</v>
      </c>
      <c r="E844" s="161" t="s">
        <v>1</v>
      </c>
      <c r="F844" s="162" t="s">
        <v>1334</v>
      </c>
      <c r="H844" s="163">
        <v>26.77</v>
      </c>
      <c r="I844" s="164"/>
      <c r="L844" s="160"/>
      <c r="M844" s="165"/>
      <c r="T844" s="166"/>
      <c r="AT844" s="161" t="s">
        <v>150</v>
      </c>
      <c r="AU844" s="161" t="s">
        <v>89</v>
      </c>
      <c r="AV844" s="13" t="s">
        <v>89</v>
      </c>
      <c r="AW844" s="13" t="s">
        <v>30</v>
      </c>
      <c r="AX844" s="13" t="s">
        <v>73</v>
      </c>
      <c r="AY844" s="161" t="s">
        <v>127</v>
      </c>
    </row>
    <row r="845" spans="2:65" s="13" customFormat="1" ht="11.25">
      <c r="B845" s="160"/>
      <c r="D845" s="150" t="s">
        <v>150</v>
      </c>
      <c r="E845" s="161" t="s">
        <v>1</v>
      </c>
      <c r="F845" s="162" t="s">
        <v>1335</v>
      </c>
      <c r="H845" s="163">
        <v>20.94</v>
      </c>
      <c r="I845" s="164"/>
      <c r="L845" s="160"/>
      <c r="M845" s="165"/>
      <c r="T845" s="166"/>
      <c r="AT845" s="161" t="s">
        <v>150</v>
      </c>
      <c r="AU845" s="161" t="s">
        <v>89</v>
      </c>
      <c r="AV845" s="13" t="s">
        <v>89</v>
      </c>
      <c r="AW845" s="13" t="s">
        <v>30</v>
      </c>
      <c r="AX845" s="13" t="s">
        <v>73</v>
      </c>
      <c r="AY845" s="161" t="s">
        <v>127</v>
      </c>
    </row>
    <row r="846" spans="2:65" s="13" customFormat="1" ht="11.25">
      <c r="B846" s="160"/>
      <c r="D846" s="150" t="s">
        <v>150</v>
      </c>
      <c r="E846" s="161" t="s">
        <v>1</v>
      </c>
      <c r="F846" s="162" t="s">
        <v>1336</v>
      </c>
      <c r="H846" s="163">
        <v>72.08</v>
      </c>
      <c r="I846" s="164"/>
      <c r="L846" s="160"/>
      <c r="M846" s="165"/>
      <c r="T846" s="166"/>
      <c r="AT846" s="161" t="s">
        <v>150</v>
      </c>
      <c r="AU846" s="161" t="s">
        <v>89</v>
      </c>
      <c r="AV846" s="13" t="s">
        <v>89</v>
      </c>
      <c r="AW846" s="13" t="s">
        <v>30</v>
      </c>
      <c r="AX846" s="13" t="s">
        <v>73</v>
      </c>
      <c r="AY846" s="161" t="s">
        <v>127</v>
      </c>
    </row>
    <row r="847" spans="2:65" s="13" customFormat="1" ht="11.25">
      <c r="B847" s="160"/>
      <c r="D847" s="150" t="s">
        <v>150</v>
      </c>
      <c r="E847" s="161" t="s">
        <v>1</v>
      </c>
      <c r="F847" s="162" t="s">
        <v>1337</v>
      </c>
      <c r="H847" s="163">
        <v>24.59</v>
      </c>
      <c r="I847" s="164"/>
      <c r="L847" s="160"/>
      <c r="M847" s="165"/>
      <c r="T847" s="166"/>
      <c r="AT847" s="161" t="s">
        <v>150</v>
      </c>
      <c r="AU847" s="161" t="s">
        <v>89</v>
      </c>
      <c r="AV847" s="13" t="s">
        <v>89</v>
      </c>
      <c r="AW847" s="13" t="s">
        <v>30</v>
      </c>
      <c r="AX847" s="13" t="s">
        <v>73</v>
      </c>
      <c r="AY847" s="161" t="s">
        <v>127</v>
      </c>
    </row>
    <row r="848" spans="2:65" s="13" customFormat="1" ht="11.25">
      <c r="B848" s="160"/>
      <c r="D848" s="150" t="s">
        <v>150</v>
      </c>
      <c r="E848" s="161" t="s">
        <v>1</v>
      </c>
      <c r="F848" s="162" t="s">
        <v>1338</v>
      </c>
      <c r="H848" s="163">
        <v>24.84</v>
      </c>
      <c r="I848" s="164"/>
      <c r="L848" s="160"/>
      <c r="M848" s="165"/>
      <c r="T848" s="166"/>
      <c r="AT848" s="161" t="s">
        <v>150</v>
      </c>
      <c r="AU848" s="161" t="s">
        <v>89</v>
      </c>
      <c r="AV848" s="13" t="s">
        <v>89</v>
      </c>
      <c r="AW848" s="13" t="s">
        <v>30</v>
      </c>
      <c r="AX848" s="13" t="s">
        <v>73</v>
      </c>
      <c r="AY848" s="161" t="s">
        <v>127</v>
      </c>
    </row>
    <row r="849" spans="2:65" s="13" customFormat="1" ht="11.25">
      <c r="B849" s="160"/>
      <c r="D849" s="150" t="s">
        <v>150</v>
      </c>
      <c r="E849" s="161" t="s">
        <v>1</v>
      </c>
      <c r="F849" s="162" t="s">
        <v>1339</v>
      </c>
      <c r="H849" s="163">
        <v>35.65</v>
      </c>
      <c r="I849" s="164"/>
      <c r="L849" s="160"/>
      <c r="M849" s="165"/>
      <c r="T849" s="166"/>
      <c r="AT849" s="161" t="s">
        <v>150</v>
      </c>
      <c r="AU849" s="161" t="s">
        <v>89</v>
      </c>
      <c r="AV849" s="13" t="s">
        <v>89</v>
      </c>
      <c r="AW849" s="13" t="s">
        <v>30</v>
      </c>
      <c r="AX849" s="13" t="s">
        <v>73</v>
      </c>
      <c r="AY849" s="161" t="s">
        <v>127</v>
      </c>
    </row>
    <row r="850" spans="2:65" s="13" customFormat="1" ht="11.25">
      <c r="B850" s="160"/>
      <c r="D850" s="150" t="s">
        <v>150</v>
      </c>
      <c r="E850" s="161" t="s">
        <v>1</v>
      </c>
      <c r="F850" s="162" t="s">
        <v>1340</v>
      </c>
      <c r="H850" s="163">
        <v>25.31</v>
      </c>
      <c r="I850" s="164"/>
      <c r="L850" s="160"/>
      <c r="M850" s="165"/>
      <c r="T850" s="166"/>
      <c r="AT850" s="161" t="s">
        <v>150</v>
      </c>
      <c r="AU850" s="161" t="s">
        <v>89</v>
      </c>
      <c r="AV850" s="13" t="s">
        <v>89</v>
      </c>
      <c r="AW850" s="13" t="s">
        <v>30</v>
      </c>
      <c r="AX850" s="13" t="s">
        <v>73</v>
      </c>
      <c r="AY850" s="161" t="s">
        <v>127</v>
      </c>
    </row>
    <row r="851" spans="2:65" s="13" customFormat="1" ht="11.25">
      <c r="B851" s="160"/>
      <c r="D851" s="150" t="s">
        <v>150</v>
      </c>
      <c r="E851" s="161" t="s">
        <v>1</v>
      </c>
      <c r="F851" s="162" t="s">
        <v>1341</v>
      </c>
      <c r="H851" s="163">
        <v>25.64</v>
      </c>
      <c r="I851" s="164"/>
      <c r="L851" s="160"/>
      <c r="M851" s="165"/>
      <c r="T851" s="166"/>
      <c r="AT851" s="161" t="s">
        <v>150</v>
      </c>
      <c r="AU851" s="161" t="s">
        <v>89</v>
      </c>
      <c r="AV851" s="13" t="s">
        <v>89</v>
      </c>
      <c r="AW851" s="13" t="s">
        <v>30</v>
      </c>
      <c r="AX851" s="13" t="s">
        <v>73</v>
      </c>
      <c r="AY851" s="161" t="s">
        <v>127</v>
      </c>
    </row>
    <row r="852" spans="2:65" s="13" customFormat="1" ht="11.25">
      <c r="B852" s="160"/>
      <c r="D852" s="150" t="s">
        <v>150</v>
      </c>
      <c r="E852" s="161" t="s">
        <v>1</v>
      </c>
      <c r="F852" s="162" t="s">
        <v>1342</v>
      </c>
      <c r="H852" s="163">
        <v>77.48</v>
      </c>
      <c r="I852" s="164"/>
      <c r="L852" s="160"/>
      <c r="M852" s="165"/>
      <c r="T852" s="166"/>
      <c r="AT852" s="161" t="s">
        <v>150</v>
      </c>
      <c r="AU852" s="161" t="s">
        <v>89</v>
      </c>
      <c r="AV852" s="13" t="s">
        <v>89</v>
      </c>
      <c r="AW852" s="13" t="s">
        <v>30</v>
      </c>
      <c r="AX852" s="13" t="s">
        <v>73</v>
      </c>
      <c r="AY852" s="161" t="s">
        <v>127</v>
      </c>
    </row>
    <row r="853" spans="2:65" s="13" customFormat="1" ht="11.25">
      <c r="B853" s="160"/>
      <c r="D853" s="150" t="s">
        <v>150</v>
      </c>
      <c r="E853" s="161" t="s">
        <v>1</v>
      </c>
      <c r="F853" s="162" t="s">
        <v>1343</v>
      </c>
      <c r="H853" s="163">
        <v>199.32</v>
      </c>
      <c r="I853" s="164"/>
      <c r="L853" s="160"/>
      <c r="M853" s="165"/>
      <c r="T853" s="166"/>
      <c r="AT853" s="161" t="s">
        <v>150</v>
      </c>
      <c r="AU853" s="161" t="s">
        <v>89</v>
      </c>
      <c r="AV853" s="13" t="s">
        <v>89</v>
      </c>
      <c r="AW853" s="13" t="s">
        <v>30</v>
      </c>
      <c r="AX853" s="13" t="s">
        <v>73</v>
      </c>
      <c r="AY853" s="161" t="s">
        <v>127</v>
      </c>
    </row>
    <row r="854" spans="2:65" s="13" customFormat="1" ht="11.25">
      <c r="B854" s="160"/>
      <c r="D854" s="150" t="s">
        <v>150</v>
      </c>
      <c r="E854" s="161" t="s">
        <v>1</v>
      </c>
      <c r="F854" s="162" t="s">
        <v>1344</v>
      </c>
      <c r="H854" s="163">
        <v>24.81</v>
      </c>
      <c r="I854" s="164"/>
      <c r="L854" s="160"/>
      <c r="M854" s="165"/>
      <c r="T854" s="166"/>
      <c r="AT854" s="161" t="s">
        <v>150</v>
      </c>
      <c r="AU854" s="161" t="s">
        <v>89</v>
      </c>
      <c r="AV854" s="13" t="s">
        <v>89</v>
      </c>
      <c r="AW854" s="13" t="s">
        <v>30</v>
      </c>
      <c r="AX854" s="13" t="s">
        <v>73</v>
      </c>
      <c r="AY854" s="161" t="s">
        <v>127</v>
      </c>
    </row>
    <row r="855" spans="2:65" s="14" customFormat="1" ht="11.25">
      <c r="B855" s="167"/>
      <c r="D855" s="150" t="s">
        <v>150</v>
      </c>
      <c r="E855" s="168" t="s">
        <v>1345</v>
      </c>
      <c r="F855" s="169" t="s">
        <v>165</v>
      </c>
      <c r="H855" s="170">
        <v>557.42999999999995</v>
      </c>
      <c r="I855" s="171"/>
      <c r="L855" s="167"/>
      <c r="M855" s="172"/>
      <c r="T855" s="173"/>
      <c r="AT855" s="168" t="s">
        <v>150</v>
      </c>
      <c r="AU855" s="168" t="s">
        <v>89</v>
      </c>
      <c r="AV855" s="14" t="s">
        <v>134</v>
      </c>
      <c r="AW855" s="14" t="s">
        <v>30</v>
      </c>
      <c r="AX855" s="14" t="s">
        <v>81</v>
      </c>
      <c r="AY855" s="168" t="s">
        <v>127</v>
      </c>
    </row>
    <row r="856" spans="2:65" s="11" customFormat="1" ht="22.9" customHeight="1">
      <c r="B856" s="124"/>
      <c r="D856" s="125" t="s">
        <v>72</v>
      </c>
      <c r="E856" s="134" t="s">
        <v>1346</v>
      </c>
      <c r="F856" s="134" t="s">
        <v>1347</v>
      </c>
      <c r="I856" s="127"/>
      <c r="J856" s="135">
        <f>BK856</f>
        <v>0</v>
      </c>
      <c r="L856" s="124"/>
      <c r="M856" s="129"/>
      <c r="P856" s="130">
        <f>SUM(P857:P886)</f>
        <v>0</v>
      </c>
      <c r="R856" s="130">
        <f>SUM(R857:R886)</f>
        <v>4.0371785600000001</v>
      </c>
      <c r="T856" s="131">
        <f>SUM(T857:T886)</f>
        <v>0</v>
      </c>
      <c r="AR856" s="125" t="s">
        <v>89</v>
      </c>
      <c r="AT856" s="132" t="s">
        <v>72</v>
      </c>
      <c r="AU856" s="132" t="s">
        <v>81</v>
      </c>
      <c r="AY856" s="125" t="s">
        <v>127</v>
      </c>
      <c r="BK856" s="133">
        <f>SUM(BK857:BK886)</f>
        <v>0</v>
      </c>
    </row>
    <row r="857" spans="2:65" s="1" customFormat="1" ht="16.5" customHeight="1">
      <c r="B857" s="136"/>
      <c r="C857" s="137" t="s">
        <v>1348</v>
      </c>
      <c r="D857" s="137" t="s">
        <v>129</v>
      </c>
      <c r="E857" s="138" t="s">
        <v>1349</v>
      </c>
      <c r="F857" s="139" t="s">
        <v>1350</v>
      </c>
      <c r="G857" s="140" t="s">
        <v>132</v>
      </c>
      <c r="H857" s="141">
        <v>128.274</v>
      </c>
      <c r="I857" s="142"/>
      <c r="J857" s="143">
        <f>ROUND(I857*H857,2)</f>
        <v>0</v>
      </c>
      <c r="K857" s="139" t="s">
        <v>133</v>
      </c>
      <c r="L857" s="32"/>
      <c r="M857" s="144" t="s">
        <v>1</v>
      </c>
      <c r="N857" s="145" t="s">
        <v>38</v>
      </c>
      <c r="P857" s="146">
        <f>O857*H857</f>
        <v>0</v>
      </c>
      <c r="Q857" s="146">
        <v>2.9999999999999997E-4</v>
      </c>
      <c r="R857" s="146">
        <f>Q857*H857</f>
        <v>3.8482199999999994E-2</v>
      </c>
      <c r="S857" s="146">
        <v>0</v>
      </c>
      <c r="T857" s="147">
        <f>S857*H857</f>
        <v>0</v>
      </c>
      <c r="AR857" s="148" t="s">
        <v>307</v>
      </c>
      <c r="AT857" s="148" t="s">
        <v>129</v>
      </c>
      <c r="AU857" s="148" t="s">
        <v>89</v>
      </c>
      <c r="AY857" s="17" t="s">
        <v>127</v>
      </c>
      <c r="BE857" s="149">
        <f>IF(N857="základní",J857,0)</f>
        <v>0</v>
      </c>
      <c r="BF857" s="149">
        <f>IF(N857="snížená",J857,0)</f>
        <v>0</v>
      </c>
      <c r="BG857" s="149">
        <f>IF(N857="zákl. přenesená",J857,0)</f>
        <v>0</v>
      </c>
      <c r="BH857" s="149">
        <f>IF(N857="sníž. přenesená",J857,0)</f>
        <v>0</v>
      </c>
      <c r="BI857" s="149">
        <f>IF(N857="nulová",J857,0)</f>
        <v>0</v>
      </c>
      <c r="BJ857" s="17" t="s">
        <v>81</v>
      </c>
      <c r="BK857" s="149">
        <f>ROUND(I857*H857,2)</f>
        <v>0</v>
      </c>
      <c r="BL857" s="17" t="s">
        <v>307</v>
      </c>
      <c r="BM857" s="148" t="s">
        <v>1351</v>
      </c>
    </row>
    <row r="858" spans="2:65" s="1" customFormat="1" ht="19.5">
      <c r="B858" s="32"/>
      <c r="D858" s="150" t="s">
        <v>136</v>
      </c>
      <c r="F858" s="151" t="s">
        <v>1352</v>
      </c>
      <c r="I858" s="152"/>
      <c r="L858" s="32"/>
      <c r="M858" s="153"/>
      <c r="T858" s="56"/>
      <c r="AT858" s="17" t="s">
        <v>136</v>
      </c>
      <c r="AU858" s="17" t="s">
        <v>89</v>
      </c>
    </row>
    <row r="859" spans="2:65" s="13" customFormat="1" ht="11.25">
      <c r="B859" s="160"/>
      <c r="D859" s="150" t="s">
        <v>150</v>
      </c>
      <c r="E859" s="161" t="s">
        <v>1</v>
      </c>
      <c r="F859" s="162" t="s">
        <v>244</v>
      </c>
      <c r="H859" s="163">
        <v>128.274</v>
      </c>
      <c r="I859" s="164"/>
      <c r="L859" s="160"/>
      <c r="M859" s="165"/>
      <c r="T859" s="166"/>
      <c r="AT859" s="161" t="s">
        <v>150</v>
      </c>
      <c r="AU859" s="161" t="s">
        <v>89</v>
      </c>
      <c r="AV859" s="13" t="s">
        <v>89</v>
      </c>
      <c r="AW859" s="13" t="s">
        <v>30</v>
      </c>
      <c r="AX859" s="13" t="s">
        <v>81</v>
      </c>
      <c r="AY859" s="161" t="s">
        <v>127</v>
      </c>
    </row>
    <row r="860" spans="2:65" s="1" customFormat="1" ht="24.2" customHeight="1">
      <c r="B860" s="136"/>
      <c r="C860" s="137" t="s">
        <v>1353</v>
      </c>
      <c r="D860" s="137" t="s">
        <v>129</v>
      </c>
      <c r="E860" s="138" t="s">
        <v>1354</v>
      </c>
      <c r="F860" s="139" t="s">
        <v>1355</v>
      </c>
      <c r="G860" s="140" t="s">
        <v>132</v>
      </c>
      <c r="H860" s="141">
        <v>96.902000000000001</v>
      </c>
      <c r="I860" s="142"/>
      <c r="J860" s="143">
        <f>ROUND(I860*H860,2)</f>
        <v>0</v>
      </c>
      <c r="K860" s="139" t="s">
        <v>133</v>
      </c>
      <c r="L860" s="32"/>
      <c r="M860" s="144" t="s">
        <v>1</v>
      </c>
      <c r="N860" s="145" t="s">
        <v>38</v>
      </c>
      <c r="P860" s="146">
        <f>O860*H860</f>
        <v>0</v>
      </c>
      <c r="Q860" s="146">
        <v>1.5E-3</v>
      </c>
      <c r="R860" s="146">
        <f>Q860*H860</f>
        <v>0.14535300000000001</v>
      </c>
      <c r="S860" s="146">
        <v>0</v>
      </c>
      <c r="T860" s="147">
        <f>S860*H860</f>
        <v>0</v>
      </c>
      <c r="AR860" s="148" t="s">
        <v>307</v>
      </c>
      <c r="AT860" s="148" t="s">
        <v>129</v>
      </c>
      <c r="AU860" s="148" t="s">
        <v>89</v>
      </c>
      <c r="AY860" s="17" t="s">
        <v>127</v>
      </c>
      <c r="BE860" s="149">
        <f>IF(N860="základní",J860,0)</f>
        <v>0</v>
      </c>
      <c r="BF860" s="149">
        <f>IF(N860="snížená",J860,0)</f>
        <v>0</v>
      </c>
      <c r="BG860" s="149">
        <f>IF(N860="zákl. přenesená",J860,0)</f>
        <v>0</v>
      </c>
      <c r="BH860" s="149">
        <f>IF(N860="sníž. přenesená",J860,0)</f>
        <v>0</v>
      </c>
      <c r="BI860" s="149">
        <f>IF(N860="nulová",J860,0)</f>
        <v>0</v>
      </c>
      <c r="BJ860" s="17" t="s">
        <v>81</v>
      </c>
      <c r="BK860" s="149">
        <f>ROUND(I860*H860,2)</f>
        <v>0</v>
      </c>
      <c r="BL860" s="17" t="s">
        <v>307</v>
      </c>
      <c r="BM860" s="148" t="s">
        <v>1356</v>
      </c>
    </row>
    <row r="861" spans="2:65" s="1" customFormat="1" ht="19.5">
      <c r="B861" s="32"/>
      <c r="D861" s="150" t="s">
        <v>136</v>
      </c>
      <c r="F861" s="151" t="s">
        <v>1357</v>
      </c>
      <c r="I861" s="152"/>
      <c r="L861" s="32"/>
      <c r="M861" s="153"/>
      <c r="T861" s="56"/>
      <c r="AT861" s="17" t="s">
        <v>136</v>
      </c>
      <c r="AU861" s="17" t="s">
        <v>89</v>
      </c>
    </row>
    <row r="862" spans="2:65" s="13" customFormat="1" ht="11.25">
      <c r="B862" s="160"/>
      <c r="D862" s="150" t="s">
        <v>150</v>
      </c>
      <c r="E862" s="161" t="s">
        <v>1</v>
      </c>
      <c r="F862" s="162" t="s">
        <v>1358</v>
      </c>
      <c r="H862" s="163">
        <v>49.816000000000003</v>
      </c>
      <c r="I862" s="164"/>
      <c r="L862" s="160"/>
      <c r="M862" s="165"/>
      <c r="T862" s="166"/>
      <c r="AT862" s="161" t="s">
        <v>150</v>
      </c>
      <c r="AU862" s="161" t="s">
        <v>89</v>
      </c>
      <c r="AV862" s="13" t="s">
        <v>89</v>
      </c>
      <c r="AW862" s="13" t="s">
        <v>30</v>
      </c>
      <c r="AX862" s="13" t="s">
        <v>73</v>
      </c>
      <c r="AY862" s="161" t="s">
        <v>127</v>
      </c>
    </row>
    <row r="863" spans="2:65" s="13" customFormat="1" ht="11.25">
      <c r="B863" s="160"/>
      <c r="D863" s="150" t="s">
        <v>150</v>
      </c>
      <c r="E863" s="161" t="s">
        <v>1</v>
      </c>
      <c r="F863" s="162" t="s">
        <v>1359</v>
      </c>
      <c r="H863" s="163">
        <v>47.085999999999999</v>
      </c>
      <c r="I863" s="164"/>
      <c r="L863" s="160"/>
      <c r="M863" s="165"/>
      <c r="T863" s="166"/>
      <c r="AT863" s="161" t="s">
        <v>150</v>
      </c>
      <c r="AU863" s="161" t="s">
        <v>89</v>
      </c>
      <c r="AV863" s="13" t="s">
        <v>89</v>
      </c>
      <c r="AW863" s="13" t="s">
        <v>30</v>
      </c>
      <c r="AX863" s="13" t="s">
        <v>73</v>
      </c>
      <c r="AY863" s="161" t="s">
        <v>127</v>
      </c>
    </row>
    <row r="864" spans="2:65" s="14" customFormat="1" ht="11.25">
      <c r="B864" s="167"/>
      <c r="D864" s="150" t="s">
        <v>150</v>
      </c>
      <c r="E864" s="168" t="s">
        <v>1</v>
      </c>
      <c r="F864" s="169" t="s">
        <v>165</v>
      </c>
      <c r="H864" s="170">
        <v>96.902000000000001</v>
      </c>
      <c r="I864" s="171"/>
      <c r="L864" s="167"/>
      <c r="M864" s="172"/>
      <c r="T864" s="173"/>
      <c r="AT864" s="168" t="s">
        <v>150</v>
      </c>
      <c r="AU864" s="168" t="s">
        <v>89</v>
      </c>
      <c r="AV864" s="14" t="s">
        <v>134</v>
      </c>
      <c r="AW864" s="14" t="s">
        <v>30</v>
      </c>
      <c r="AX864" s="14" t="s">
        <v>81</v>
      </c>
      <c r="AY864" s="168" t="s">
        <v>127</v>
      </c>
    </row>
    <row r="865" spans="2:65" s="1" customFormat="1" ht="33" customHeight="1">
      <c r="B865" s="136"/>
      <c r="C865" s="137" t="s">
        <v>1360</v>
      </c>
      <c r="D865" s="137" t="s">
        <v>129</v>
      </c>
      <c r="E865" s="138" t="s">
        <v>1361</v>
      </c>
      <c r="F865" s="139" t="s">
        <v>1362</v>
      </c>
      <c r="G865" s="140" t="s">
        <v>132</v>
      </c>
      <c r="H865" s="141">
        <v>128.274</v>
      </c>
      <c r="I865" s="142"/>
      <c r="J865" s="143">
        <f>ROUND(I865*H865,2)</f>
        <v>0</v>
      </c>
      <c r="K865" s="139" t="s">
        <v>133</v>
      </c>
      <c r="L865" s="32"/>
      <c r="M865" s="144" t="s">
        <v>1</v>
      </c>
      <c r="N865" s="145" t="s">
        <v>38</v>
      </c>
      <c r="P865" s="146">
        <f>O865*H865</f>
        <v>0</v>
      </c>
      <c r="Q865" s="146">
        <v>9.0900000000000009E-3</v>
      </c>
      <c r="R865" s="146">
        <f>Q865*H865</f>
        <v>1.1660106600000002</v>
      </c>
      <c r="S865" s="146">
        <v>0</v>
      </c>
      <c r="T865" s="147">
        <f>S865*H865</f>
        <v>0</v>
      </c>
      <c r="AR865" s="148" t="s">
        <v>307</v>
      </c>
      <c r="AT865" s="148" t="s">
        <v>129</v>
      </c>
      <c r="AU865" s="148" t="s">
        <v>89</v>
      </c>
      <c r="AY865" s="17" t="s">
        <v>127</v>
      </c>
      <c r="BE865" s="149">
        <f>IF(N865="základní",J865,0)</f>
        <v>0</v>
      </c>
      <c r="BF865" s="149">
        <f>IF(N865="snížená",J865,0)</f>
        <v>0</v>
      </c>
      <c r="BG865" s="149">
        <f>IF(N865="zákl. přenesená",J865,0)</f>
        <v>0</v>
      </c>
      <c r="BH865" s="149">
        <f>IF(N865="sníž. přenesená",J865,0)</f>
        <v>0</v>
      </c>
      <c r="BI865" s="149">
        <f>IF(N865="nulová",J865,0)</f>
        <v>0</v>
      </c>
      <c r="BJ865" s="17" t="s">
        <v>81</v>
      </c>
      <c r="BK865" s="149">
        <f>ROUND(I865*H865,2)</f>
        <v>0</v>
      </c>
      <c r="BL865" s="17" t="s">
        <v>307</v>
      </c>
      <c r="BM865" s="148" t="s">
        <v>1363</v>
      </c>
    </row>
    <row r="866" spans="2:65" s="1" customFormat="1" ht="19.5">
      <c r="B866" s="32"/>
      <c r="D866" s="150" t="s">
        <v>136</v>
      </c>
      <c r="F866" s="151" t="s">
        <v>1364</v>
      </c>
      <c r="I866" s="152"/>
      <c r="L866" s="32"/>
      <c r="M866" s="153"/>
      <c r="T866" s="56"/>
      <c r="AT866" s="17" t="s">
        <v>136</v>
      </c>
      <c r="AU866" s="17" t="s">
        <v>89</v>
      </c>
    </row>
    <row r="867" spans="2:65" s="13" customFormat="1" ht="11.25">
      <c r="B867" s="160"/>
      <c r="D867" s="150" t="s">
        <v>150</v>
      </c>
      <c r="E867" s="161" t="s">
        <v>1</v>
      </c>
      <c r="F867" s="162" t="s">
        <v>693</v>
      </c>
      <c r="H867" s="163">
        <v>23.382000000000001</v>
      </c>
      <c r="I867" s="164"/>
      <c r="L867" s="160"/>
      <c r="M867" s="165"/>
      <c r="T867" s="166"/>
      <c r="AT867" s="161" t="s">
        <v>150</v>
      </c>
      <c r="AU867" s="161" t="s">
        <v>89</v>
      </c>
      <c r="AV867" s="13" t="s">
        <v>89</v>
      </c>
      <c r="AW867" s="13" t="s">
        <v>30</v>
      </c>
      <c r="AX867" s="13" t="s">
        <v>73</v>
      </c>
      <c r="AY867" s="161" t="s">
        <v>127</v>
      </c>
    </row>
    <row r="868" spans="2:65" s="13" customFormat="1" ht="11.25">
      <c r="B868" s="160"/>
      <c r="D868" s="150" t="s">
        <v>150</v>
      </c>
      <c r="E868" s="161" t="s">
        <v>1</v>
      </c>
      <c r="F868" s="162" t="s">
        <v>1358</v>
      </c>
      <c r="H868" s="163">
        <v>49.816000000000003</v>
      </c>
      <c r="I868" s="164"/>
      <c r="L868" s="160"/>
      <c r="M868" s="165"/>
      <c r="T868" s="166"/>
      <c r="AT868" s="161" t="s">
        <v>150</v>
      </c>
      <c r="AU868" s="161" t="s">
        <v>89</v>
      </c>
      <c r="AV868" s="13" t="s">
        <v>89</v>
      </c>
      <c r="AW868" s="13" t="s">
        <v>30</v>
      </c>
      <c r="AX868" s="13" t="s">
        <v>73</v>
      </c>
      <c r="AY868" s="161" t="s">
        <v>127</v>
      </c>
    </row>
    <row r="869" spans="2:65" s="13" customFormat="1" ht="11.25">
      <c r="B869" s="160"/>
      <c r="D869" s="150" t="s">
        <v>150</v>
      </c>
      <c r="E869" s="161" t="s">
        <v>1</v>
      </c>
      <c r="F869" s="162" t="s">
        <v>1359</v>
      </c>
      <c r="H869" s="163">
        <v>47.085999999999999</v>
      </c>
      <c r="I869" s="164"/>
      <c r="L869" s="160"/>
      <c r="M869" s="165"/>
      <c r="T869" s="166"/>
      <c r="AT869" s="161" t="s">
        <v>150</v>
      </c>
      <c r="AU869" s="161" t="s">
        <v>89</v>
      </c>
      <c r="AV869" s="13" t="s">
        <v>89</v>
      </c>
      <c r="AW869" s="13" t="s">
        <v>30</v>
      </c>
      <c r="AX869" s="13" t="s">
        <v>73</v>
      </c>
      <c r="AY869" s="161" t="s">
        <v>127</v>
      </c>
    </row>
    <row r="870" spans="2:65" s="12" customFormat="1" ht="11.25">
      <c r="B870" s="154"/>
      <c r="D870" s="150" t="s">
        <v>150</v>
      </c>
      <c r="E870" s="155" t="s">
        <v>1</v>
      </c>
      <c r="F870" s="156" t="s">
        <v>1365</v>
      </c>
      <c r="H870" s="155" t="s">
        <v>1</v>
      </c>
      <c r="I870" s="157"/>
      <c r="L870" s="154"/>
      <c r="M870" s="158"/>
      <c r="T870" s="159"/>
      <c r="AT870" s="155" t="s">
        <v>150</v>
      </c>
      <c r="AU870" s="155" t="s">
        <v>89</v>
      </c>
      <c r="AV870" s="12" t="s">
        <v>81</v>
      </c>
      <c r="AW870" s="12" t="s">
        <v>30</v>
      </c>
      <c r="AX870" s="12" t="s">
        <v>73</v>
      </c>
      <c r="AY870" s="155" t="s">
        <v>127</v>
      </c>
    </row>
    <row r="871" spans="2:65" s="13" customFormat="1" ht="11.25">
      <c r="B871" s="160"/>
      <c r="D871" s="150" t="s">
        <v>150</v>
      </c>
      <c r="E871" s="161" t="s">
        <v>1</v>
      </c>
      <c r="F871" s="162" t="s">
        <v>1366</v>
      </c>
      <c r="H871" s="163">
        <v>3.95</v>
      </c>
      <c r="I871" s="164"/>
      <c r="L871" s="160"/>
      <c r="M871" s="165"/>
      <c r="T871" s="166"/>
      <c r="AT871" s="161" t="s">
        <v>150</v>
      </c>
      <c r="AU871" s="161" t="s">
        <v>89</v>
      </c>
      <c r="AV871" s="13" t="s">
        <v>89</v>
      </c>
      <c r="AW871" s="13" t="s">
        <v>30</v>
      </c>
      <c r="AX871" s="13" t="s">
        <v>73</v>
      </c>
      <c r="AY871" s="161" t="s">
        <v>127</v>
      </c>
    </row>
    <row r="872" spans="2:65" s="13" customFormat="1" ht="11.25">
      <c r="B872" s="160"/>
      <c r="D872" s="150" t="s">
        <v>150</v>
      </c>
      <c r="E872" s="161" t="s">
        <v>1</v>
      </c>
      <c r="F872" s="162" t="s">
        <v>1367</v>
      </c>
      <c r="H872" s="163">
        <v>4.04</v>
      </c>
      <c r="I872" s="164"/>
      <c r="L872" s="160"/>
      <c r="M872" s="165"/>
      <c r="T872" s="166"/>
      <c r="AT872" s="161" t="s">
        <v>150</v>
      </c>
      <c r="AU872" s="161" t="s">
        <v>89</v>
      </c>
      <c r="AV872" s="13" t="s">
        <v>89</v>
      </c>
      <c r="AW872" s="13" t="s">
        <v>30</v>
      </c>
      <c r="AX872" s="13" t="s">
        <v>73</v>
      </c>
      <c r="AY872" s="161" t="s">
        <v>127</v>
      </c>
    </row>
    <row r="873" spans="2:65" s="14" customFormat="1" ht="11.25">
      <c r="B873" s="167"/>
      <c r="D873" s="150" t="s">
        <v>150</v>
      </c>
      <c r="E873" s="168" t="s">
        <v>244</v>
      </c>
      <c r="F873" s="169" t="s">
        <v>165</v>
      </c>
      <c r="H873" s="170">
        <v>128.274</v>
      </c>
      <c r="I873" s="171"/>
      <c r="L873" s="167"/>
      <c r="M873" s="172"/>
      <c r="T873" s="173"/>
      <c r="AT873" s="168" t="s">
        <v>150</v>
      </c>
      <c r="AU873" s="168" t="s">
        <v>89</v>
      </c>
      <c r="AV873" s="14" t="s">
        <v>134</v>
      </c>
      <c r="AW873" s="14" t="s">
        <v>30</v>
      </c>
      <c r="AX873" s="14" t="s">
        <v>81</v>
      </c>
      <c r="AY873" s="168" t="s">
        <v>127</v>
      </c>
    </row>
    <row r="874" spans="2:65" s="1" customFormat="1" ht="24.2" customHeight="1">
      <c r="B874" s="136"/>
      <c r="C874" s="180" t="s">
        <v>1368</v>
      </c>
      <c r="D874" s="180" t="s">
        <v>840</v>
      </c>
      <c r="E874" s="181" t="s">
        <v>1369</v>
      </c>
      <c r="F874" s="182" t="s">
        <v>1370</v>
      </c>
      <c r="G874" s="183" t="s">
        <v>132</v>
      </c>
      <c r="H874" s="184">
        <v>141.101</v>
      </c>
      <c r="I874" s="185"/>
      <c r="J874" s="186">
        <f>ROUND(I874*H874,2)</f>
        <v>0</v>
      </c>
      <c r="K874" s="182" t="s">
        <v>133</v>
      </c>
      <c r="L874" s="187"/>
      <c r="M874" s="188" t="s">
        <v>1</v>
      </c>
      <c r="N874" s="189" t="s">
        <v>38</v>
      </c>
      <c r="P874" s="146">
        <f>O874*H874</f>
        <v>0</v>
      </c>
      <c r="Q874" s="146">
        <v>1.9E-2</v>
      </c>
      <c r="R874" s="146">
        <f>Q874*H874</f>
        <v>2.6809189999999998</v>
      </c>
      <c r="S874" s="146">
        <v>0</v>
      </c>
      <c r="T874" s="147">
        <f>S874*H874</f>
        <v>0</v>
      </c>
      <c r="AR874" s="148" t="s">
        <v>496</v>
      </c>
      <c r="AT874" s="148" t="s">
        <v>840</v>
      </c>
      <c r="AU874" s="148" t="s">
        <v>89</v>
      </c>
      <c r="AY874" s="17" t="s">
        <v>127</v>
      </c>
      <c r="BE874" s="149">
        <f>IF(N874="základní",J874,0)</f>
        <v>0</v>
      </c>
      <c r="BF874" s="149">
        <f>IF(N874="snížená",J874,0)</f>
        <v>0</v>
      </c>
      <c r="BG874" s="149">
        <f>IF(N874="zákl. přenesená",J874,0)</f>
        <v>0</v>
      </c>
      <c r="BH874" s="149">
        <f>IF(N874="sníž. přenesená",J874,0)</f>
        <v>0</v>
      </c>
      <c r="BI874" s="149">
        <f>IF(N874="nulová",J874,0)</f>
        <v>0</v>
      </c>
      <c r="BJ874" s="17" t="s">
        <v>81</v>
      </c>
      <c r="BK874" s="149">
        <f>ROUND(I874*H874,2)</f>
        <v>0</v>
      </c>
      <c r="BL874" s="17" t="s">
        <v>307</v>
      </c>
      <c r="BM874" s="148" t="s">
        <v>1371</v>
      </c>
    </row>
    <row r="875" spans="2:65" s="1" customFormat="1" ht="19.5">
      <c r="B875" s="32"/>
      <c r="D875" s="150" t="s">
        <v>136</v>
      </c>
      <c r="F875" s="151" t="s">
        <v>1370</v>
      </c>
      <c r="I875" s="152"/>
      <c r="L875" s="32"/>
      <c r="M875" s="153"/>
      <c r="T875" s="56"/>
      <c r="AT875" s="17" t="s">
        <v>136</v>
      </c>
      <c r="AU875" s="17" t="s">
        <v>89</v>
      </c>
    </row>
    <row r="876" spans="2:65" s="13" customFormat="1" ht="11.25">
      <c r="B876" s="160"/>
      <c r="D876" s="150" t="s">
        <v>150</v>
      </c>
      <c r="F876" s="162" t="s">
        <v>1372</v>
      </c>
      <c r="H876" s="163">
        <v>141.101</v>
      </c>
      <c r="I876" s="164"/>
      <c r="L876" s="160"/>
      <c r="M876" s="165"/>
      <c r="T876" s="166"/>
      <c r="AT876" s="161" t="s">
        <v>150</v>
      </c>
      <c r="AU876" s="161" t="s">
        <v>89</v>
      </c>
      <c r="AV876" s="13" t="s">
        <v>89</v>
      </c>
      <c r="AW876" s="13" t="s">
        <v>3</v>
      </c>
      <c r="AX876" s="13" t="s">
        <v>81</v>
      </c>
      <c r="AY876" s="161" t="s">
        <v>127</v>
      </c>
    </row>
    <row r="877" spans="2:65" s="1" customFormat="1" ht="24.2" customHeight="1">
      <c r="B877" s="136"/>
      <c r="C877" s="137" t="s">
        <v>1373</v>
      </c>
      <c r="D877" s="137" t="s">
        <v>129</v>
      </c>
      <c r="E877" s="138" t="s">
        <v>1374</v>
      </c>
      <c r="F877" s="139" t="s">
        <v>1320</v>
      </c>
      <c r="G877" s="140" t="s">
        <v>132</v>
      </c>
      <c r="H877" s="141">
        <v>128.274</v>
      </c>
      <c r="I877" s="142"/>
      <c r="J877" s="143">
        <f>ROUND(I877*H877,2)</f>
        <v>0</v>
      </c>
      <c r="K877" s="139" t="s">
        <v>1</v>
      </c>
      <c r="L877" s="32"/>
      <c r="M877" s="144" t="s">
        <v>1</v>
      </c>
      <c r="N877" s="145" t="s">
        <v>38</v>
      </c>
      <c r="P877" s="146">
        <f>O877*H877</f>
        <v>0</v>
      </c>
      <c r="Q877" s="146">
        <v>0</v>
      </c>
      <c r="R877" s="146">
        <f>Q877*H877</f>
        <v>0</v>
      </c>
      <c r="S877" s="146">
        <v>0</v>
      </c>
      <c r="T877" s="147">
        <f>S877*H877</f>
        <v>0</v>
      </c>
      <c r="AR877" s="148" t="s">
        <v>307</v>
      </c>
      <c r="AT877" s="148" t="s">
        <v>129</v>
      </c>
      <c r="AU877" s="148" t="s">
        <v>89</v>
      </c>
      <c r="AY877" s="17" t="s">
        <v>127</v>
      </c>
      <c r="BE877" s="149">
        <f>IF(N877="základní",J877,0)</f>
        <v>0</v>
      </c>
      <c r="BF877" s="149">
        <f>IF(N877="snížená",J877,0)</f>
        <v>0</v>
      </c>
      <c r="BG877" s="149">
        <f>IF(N877="zákl. přenesená",J877,0)</f>
        <v>0</v>
      </c>
      <c r="BH877" s="149">
        <f>IF(N877="sníž. přenesená",J877,0)</f>
        <v>0</v>
      </c>
      <c r="BI877" s="149">
        <f>IF(N877="nulová",J877,0)</f>
        <v>0</v>
      </c>
      <c r="BJ877" s="17" t="s">
        <v>81</v>
      </c>
      <c r="BK877" s="149">
        <f>ROUND(I877*H877,2)</f>
        <v>0</v>
      </c>
      <c r="BL877" s="17" t="s">
        <v>307</v>
      </c>
      <c r="BM877" s="148" t="s">
        <v>1375</v>
      </c>
    </row>
    <row r="878" spans="2:65" s="1" customFormat="1" ht="11.25">
      <c r="B878" s="32"/>
      <c r="D878" s="150" t="s">
        <v>136</v>
      </c>
      <c r="F878" s="151" t="s">
        <v>1320</v>
      </c>
      <c r="I878" s="152"/>
      <c r="L878" s="32"/>
      <c r="M878" s="153"/>
      <c r="T878" s="56"/>
      <c r="AT878" s="17" t="s">
        <v>136</v>
      </c>
      <c r="AU878" s="17" t="s">
        <v>89</v>
      </c>
    </row>
    <row r="879" spans="2:65" s="13" customFormat="1" ht="11.25">
      <c r="B879" s="160"/>
      <c r="D879" s="150" t="s">
        <v>150</v>
      </c>
      <c r="E879" s="161" t="s">
        <v>1</v>
      </c>
      <c r="F879" s="162" t="s">
        <v>244</v>
      </c>
      <c r="H879" s="163">
        <v>128.274</v>
      </c>
      <c r="I879" s="164"/>
      <c r="L879" s="160"/>
      <c r="M879" s="165"/>
      <c r="T879" s="166"/>
      <c r="AT879" s="161" t="s">
        <v>150</v>
      </c>
      <c r="AU879" s="161" t="s">
        <v>89</v>
      </c>
      <c r="AV879" s="13" t="s">
        <v>89</v>
      </c>
      <c r="AW879" s="13" t="s">
        <v>30</v>
      </c>
      <c r="AX879" s="13" t="s">
        <v>81</v>
      </c>
      <c r="AY879" s="161" t="s">
        <v>127</v>
      </c>
    </row>
    <row r="880" spans="2:65" s="1" customFormat="1" ht="24.2" customHeight="1">
      <c r="B880" s="136"/>
      <c r="C880" s="137" t="s">
        <v>1376</v>
      </c>
      <c r="D880" s="137" t="s">
        <v>129</v>
      </c>
      <c r="E880" s="138" t="s">
        <v>1377</v>
      </c>
      <c r="F880" s="139" t="s">
        <v>1378</v>
      </c>
      <c r="G880" s="140" t="s">
        <v>132</v>
      </c>
      <c r="H880" s="141">
        <v>128.274</v>
      </c>
      <c r="I880" s="142"/>
      <c r="J880" s="143">
        <f>ROUND(I880*H880,2)</f>
        <v>0</v>
      </c>
      <c r="K880" s="139" t="s">
        <v>133</v>
      </c>
      <c r="L880" s="32"/>
      <c r="M880" s="144" t="s">
        <v>1</v>
      </c>
      <c r="N880" s="145" t="s">
        <v>38</v>
      </c>
      <c r="P880" s="146">
        <f>O880*H880</f>
        <v>0</v>
      </c>
      <c r="Q880" s="146">
        <v>5.0000000000000002E-5</v>
      </c>
      <c r="R880" s="146">
        <f>Q880*H880</f>
        <v>6.4137000000000005E-3</v>
      </c>
      <c r="S880" s="146">
        <v>0</v>
      </c>
      <c r="T880" s="147">
        <f>S880*H880</f>
        <v>0</v>
      </c>
      <c r="AR880" s="148" t="s">
        <v>307</v>
      </c>
      <c r="AT880" s="148" t="s">
        <v>129</v>
      </c>
      <c r="AU880" s="148" t="s">
        <v>89</v>
      </c>
      <c r="AY880" s="17" t="s">
        <v>127</v>
      </c>
      <c r="BE880" s="149">
        <f>IF(N880="základní",J880,0)</f>
        <v>0</v>
      </c>
      <c r="BF880" s="149">
        <f>IF(N880="snížená",J880,0)</f>
        <v>0</v>
      </c>
      <c r="BG880" s="149">
        <f>IF(N880="zákl. přenesená",J880,0)</f>
        <v>0</v>
      </c>
      <c r="BH880" s="149">
        <f>IF(N880="sníž. přenesená",J880,0)</f>
        <v>0</v>
      </c>
      <c r="BI880" s="149">
        <f>IF(N880="nulová",J880,0)</f>
        <v>0</v>
      </c>
      <c r="BJ880" s="17" t="s">
        <v>81</v>
      </c>
      <c r="BK880" s="149">
        <f>ROUND(I880*H880,2)</f>
        <v>0</v>
      </c>
      <c r="BL880" s="17" t="s">
        <v>307</v>
      </c>
      <c r="BM880" s="148" t="s">
        <v>1379</v>
      </c>
    </row>
    <row r="881" spans="2:65" s="1" customFormat="1" ht="19.5">
      <c r="B881" s="32"/>
      <c r="D881" s="150" t="s">
        <v>136</v>
      </c>
      <c r="F881" s="151" t="s">
        <v>1380</v>
      </c>
      <c r="I881" s="152"/>
      <c r="L881" s="32"/>
      <c r="M881" s="153"/>
      <c r="T881" s="56"/>
      <c r="AT881" s="17" t="s">
        <v>136</v>
      </c>
      <c r="AU881" s="17" t="s">
        <v>89</v>
      </c>
    </row>
    <row r="882" spans="2:65" s="13" customFormat="1" ht="11.25">
      <c r="B882" s="160"/>
      <c r="D882" s="150" t="s">
        <v>150</v>
      </c>
      <c r="E882" s="161" t="s">
        <v>1</v>
      </c>
      <c r="F882" s="162" t="s">
        <v>244</v>
      </c>
      <c r="H882" s="163">
        <v>128.274</v>
      </c>
      <c r="I882" s="164"/>
      <c r="L882" s="160"/>
      <c r="M882" s="165"/>
      <c r="T882" s="166"/>
      <c r="AT882" s="161" t="s">
        <v>150</v>
      </c>
      <c r="AU882" s="161" t="s">
        <v>89</v>
      </c>
      <c r="AV882" s="13" t="s">
        <v>89</v>
      </c>
      <c r="AW882" s="13" t="s">
        <v>30</v>
      </c>
      <c r="AX882" s="13" t="s">
        <v>81</v>
      </c>
      <c r="AY882" s="161" t="s">
        <v>127</v>
      </c>
    </row>
    <row r="883" spans="2:65" s="1" customFormat="1" ht="16.5" customHeight="1">
      <c r="B883" s="136"/>
      <c r="C883" s="137" t="s">
        <v>1381</v>
      </c>
      <c r="D883" s="137" t="s">
        <v>129</v>
      </c>
      <c r="E883" s="138" t="s">
        <v>1382</v>
      </c>
      <c r="F883" s="139" t="s">
        <v>1383</v>
      </c>
      <c r="G883" s="140" t="s">
        <v>560</v>
      </c>
      <c r="H883" s="141">
        <v>1</v>
      </c>
      <c r="I883" s="142"/>
      <c r="J883" s="143">
        <f>ROUND(I883*H883,2)</f>
        <v>0</v>
      </c>
      <c r="K883" s="139" t="s">
        <v>1</v>
      </c>
      <c r="L883" s="32"/>
      <c r="M883" s="144" t="s">
        <v>1</v>
      </c>
      <c r="N883" s="145" t="s">
        <v>38</v>
      </c>
      <c r="P883" s="146">
        <f>O883*H883</f>
        <v>0</v>
      </c>
      <c r="Q883" s="146">
        <v>0</v>
      </c>
      <c r="R883" s="146">
        <f>Q883*H883</f>
        <v>0</v>
      </c>
      <c r="S883" s="146">
        <v>0</v>
      </c>
      <c r="T883" s="147">
        <f>S883*H883</f>
        <v>0</v>
      </c>
      <c r="AR883" s="148" t="s">
        <v>307</v>
      </c>
      <c r="AT883" s="148" t="s">
        <v>129</v>
      </c>
      <c r="AU883" s="148" t="s">
        <v>89</v>
      </c>
      <c r="AY883" s="17" t="s">
        <v>127</v>
      </c>
      <c r="BE883" s="149">
        <f>IF(N883="základní",J883,0)</f>
        <v>0</v>
      </c>
      <c r="BF883" s="149">
        <f>IF(N883="snížená",J883,0)</f>
        <v>0</v>
      </c>
      <c r="BG883" s="149">
        <f>IF(N883="zákl. přenesená",J883,0)</f>
        <v>0</v>
      </c>
      <c r="BH883" s="149">
        <f>IF(N883="sníž. přenesená",J883,0)</f>
        <v>0</v>
      </c>
      <c r="BI883" s="149">
        <f>IF(N883="nulová",J883,0)</f>
        <v>0</v>
      </c>
      <c r="BJ883" s="17" t="s">
        <v>81</v>
      </c>
      <c r="BK883" s="149">
        <f>ROUND(I883*H883,2)</f>
        <v>0</v>
      </c>
      <c r="BL883" s="17" t="s">
        <v>307</v>
      </c>
      <c r="BM883" s="148" t="s">
        <v>1384</v>
      </c>
    </row>
    <row r="884" spans="2:65" s="1" customFormat="1" ht="11.25">
      <c r="B884" s="32"/>
      <c r="D884" s="150" t="s">
        <v>136</v>
      </c>
      <c r="F884" s="151" t="s">
        <v>1383</v>
      </c>
      <c r="I884" s="152"/>
      <c r="L884" s="32"/>
      <c r="M884" s="153"/>
      <c r="T884" s="56"/>
      <c r="AT884" s="17" t="s">
        <v>136</v>
      </c>
      <c r="AU884" s="17" t="s">
        <v>89</v>
      </c>
    </row>
    <row r="885" spans="2:65" s="1" customFormat="1" ht="24.2" customHeight="1">
      <c r="B885" s="136"/>
      <c r="C885" s="137" t="s">
        <v>1385</v>
      </c>
      <c r="D885" s="137" t="s">
        <v>129</v>
      </c>
      <c r="E885" s="138" t="s">
        <v>1386</v>
      </c>
      <c r="F885" s="139" t="s">
        <v>1387</v>
      </c>
      <c r="G885" s="140" t="s">
        <v>912</v>
      </c>
      <c r="H885" s="190"/>
      <c r="I885" s="142"/>
      <c r="J885" s="143">
        <f>ROUND(I885*H885,2)</f>
        <v>0</v>
      </c>
      <c r="K885" s="139" t="s">
        <v>133</v>
      </c>
      <c r="L885" s="32"/>
      <c r="M885" s="144" t="s">
        <v>1</v>
      </c>
      <c r="N885" s="145" t="s">
        <v>38</v>
      </c>
      <c r="P885" s="146">
        <f>O885*H885</f>
        <v>0</v>
      </c>
      <c r="Q885" s="146">
        <v>0</v>
      </c>
      <c r="R885" s="146">
        <f>Q885*H885</f>
        <v>0</v>
      </c>
      <c r="S885" s="146">
        <v>0</v>
      </c>
      <c r="T885" s="147">
        <f>S885*H885</f>
        <v>0</v>
      </c>
      <c r="AR885" s="148" t="s">
        <v>307</v>
      </c>
      <c r="AT885" s="148" t="s">
        <v>129</v>
      </c>
      <c r="AU885" s="148" t="s">
        <v>89</v>
      </c>
      <c r="AY885" s="17" t="s">
        <v>127</v>
      </c>
      <c r="BE885" s="149">
        <f>IF(N885="základní",J885,0)</f>
        <v>0</v>
      </c>
      <c r="BF885" s="149">
        <f>IF(N885="snížená",J885,0)</f>
        <v>0</v>
      </c>
      <c r="BG885" s="149">
        <f>IF(N885="zákl. přenesená",J885,0)</f>
        <v>0</v>
      </c>
      <c r="BH885" s="149">
        <f>IF(N885="sníž. přenesená",J885,0)</f>
        <v>0</v>
      </c>
      <c r="BI885" s="149">
        <f>IF(N885="nulová",J885,0)</f>
        <v>0</v>
      </c>
      <c r="BJ885" s="17" t="s">
        <v>81</v>
      </c>
      <c r="BK885" s="149">
        <f>ROUND(I885*H885,2)</f>
        <v>0</v>
      </c>
      <c r="BL885" s="17" t="s">
        <v>307</v>
      </c>
      <c r="BM885" s="148" t="s">
        <v>1388</v>
      </c>
    </row>
    <row r="886" spans="2:65" s="1" customFormat="1" ht="29.25">
      <c r="B886" s="32"/>
      <c r="D886" s="150" t="s">
        <v>136</v>
      </c>
      <c r="F886" s="151" t="s">
        <v>1389</v>
      </c>
      <c r="I886" s="152"/>
      <c r="L886" s="32"/>
      <c r="M886" s="153"/>
      <c r="T886" s="56"/>
      <c r="AT886" s="17" t="s">
        <v>136</v>
      </c>
      <c r="AU886" s="17" t="s">
        <v>89</v>
      </c>
    </row>
    <row r="887" spans="2:65" s="11" customFormat="1" ht="22.9" customHeight="1">
      <c r="B887" s="124"/>
      <c r="D887" s="125" t="s">
        <v>72</v>
      </c>
      <c r="E887" s="134" t="s">
        <v>1390</v>
      </c>
      <c r="F887" s="134" t="s">
        <v>1391</v>
      </c>
      <c r="I887" s="127"/>
      <c r="J887" s="135">
        <f>BK887</f>
        <v>0</v>
      </c>
      <c r="L887" s="124"/>
      <c r="M887" s="129"/>
      <c r="P887" s="130">
        <f>SUM(P888:P909)</f>
        <v>0</v>
      </c>
      <c r="R887" s="130">
        <f>SUM(R888:R909)</f>
        <v>0.30775547999999997</v>
      </c>
      <c r="T887" s="131">
        <f>SUM(T888:T909)</f>
        <v>6.0074999999999998E-3</v>
      </c>
      <c r="AR887" s="125" t="s">
        <v>89</v>
      </c>
      <c r="AT887" s="132" t="s">
        <v>72</v>
      </c>
      <c r="AU887" s="132" t="s">
        <v>81</v>
      </c>
      <c r="AY887" s="125" t="s">
        <v>127</v>
      </c>
      <c r="BK887" s="133">
        <f>SUM(BK888:BK909)</f>
        <v>0</v>
      </c>
    </row>
    <row r="888" spans="2:65" s="1" customFormat="1" ht="24.2" customHeight="1">
      <c r="B888" s="136"/>
      <c r="C888" s="137" t="s">
        <v>1392</v>
      </c>
      <c r="D888" s="137" t="s">
        <v>129</v>
      </c>
      <c r="E888" s="138" t="s">
        <v>1393</v>
      </c>
      <c r="F888" s="139" t="s">
        <v>1394</v>
      </c>
      <c r="G888" s="140" t="s">
        <v>132</v>
      </c>
      <c r="H888" s="141">
        <v>623.577</v>
      </c>
      <c r="I888" s="142"/>
      <c r="J888" s="143">
        <f>ROUND(I888*H888,2)</f>
        <v>0</v>
      </c>
      <c r="K888" s="139" t="s">
        <v>133</v>
      </c>
      <c r="L888" s="32"/>
      <c r="M888" s="144" t="s">
        <v>1</v>
      </c>
      <c r="N888" s="145" t="s">
        <v>38</v>
      </c>
      <c r="P888" s="146">
        <f>O888*H888</f>
        <v>0</v>
      </c>
      <c r="Q888" s="146">
        <v>0</v>
      </c>
      <c r="R888" s="146">
        <f>Q888*H888</f>
        <v>0</v>
      </c>
      <c r="S888" s="146">
        <v>0</v>
      </c>
      <c r="T888" s="147">
        <f>S888*H888</f>
        <v>0</v>
      </c>
      <c r="AR888" s="148" t="s">
        <v>307</v>
      </c>
      <c r="AT888" s="148" t="s">
        <v>129</v>
      </c>
      <c r="AU888" s="148" t="s">
        <v>89</v>
      </c>
      <c r="AY888" s="17" t="s">
        <v>127</v>
      </c>
      <c r="BE888" s="149">
        <f>IF(N888="základní",J888,0)</f>
        <v>0</v>
      </c>
      <c r="BF888" s="149">
        <f>IF(N888="snížená",J888,0)</f>
        <v>0</v>
      </c>
      <c r="BG888" s="149">
        <f>IF(N888="zákl. přenesená",J888,0)</f>
        <v>0</v>
      </c>
      <c r="BH888" s="149">
        <f>IF(N888="sníž. přenesená",J888,0)</f>
        <v>0</v>
      </c>
      <c r="BI888" s="149">
        <f>IF(N888="nulová",J888,0)</f>
        <v>0</v>
      </c>
      <c r="BJ888" s="17" t="s">
        <v>81</v>
      </c>
      <c r="BK888" s="149">
        <f>ROUND(I888*H888,2)</f>
        <v>0</v>
      </c>
      <c r="BL888" s="17" t="s">
        <v>307</v>
      </c>
      <c r="BM888" s="148" t="s">
        <v>1395</v>
      </c>
    </row>
    <row r="889" spans="2:65" s="1" customFormat="1" ht="11.25">
      <c r="B889" s="32"/>
      <c r="D889" s="150" t="s">
        <v>136</v>
      </c>
      <c r="F889" s="151" t="s">
        <v>1396</v>
      </c>
      <c r="I889" s="152"/>
      <c r="L889" s="32"/>
      <c r="M889" s="153"/>
      <c r="T889" s="56"/>
      <c r="AT889" s="17" t="s">
        <v>136</v>
      </c>
      <c r="AU889" s="17" t="s">
        <v>89</v>
      </c>
    </row>
    <row r="890" spans="2:65" s="13" customFormat="1" ht="11.25">
      <c r="B890" s="160"/>
      <c r="D890" s="150" t="s">
        <v>150</v>
      </c>
      <c r="E890" s="161" t="s">
        <v>1</v>
      </c>
      <c r="F890" s="162" t="s">
        <v>250</v>
      </c>
      <c r="H890" s="163">
        <v>623.577</v>
      </c>
      <c r="I890" s="164"/>
      <c r="L890" s="160"/>
      <c r="M890" s="165"/>
      <c r="T890" s="166"/>
      <c r="AT890" s="161" t="s">
        <v>150</v>
      </c>
      <c r="AU890" s="161" t="s">
        <v>89</v>
      </c>
      <c r="AV890" s="13" t="s">
        <v>89</v>
      </c>
      <c r="AW890" s="13" t="s">
        <v>30</v>
      </c>
      <c r="AX890" s="13" t="s">
        <v>81</v>
      </c>
      <c r="AY890" s="161" t="s">
        <v>127</v>
      </c>
    </row>
    <row r="891" spans="2:65" s="1" customFormat="1" ht="16.5" customHeight="1">
      <c r="B891" s="136"/>
      <c r="C891" s="137" t="s">
        <v>1397</v>
      </c>
      <c r="D891" s="137" t="s">
        <v>129</v>
      </c>
      <c r="E891" s="138" t="s">
        <v>1398</v>
      </c>
      <c r="F891" s="139" t="s">
        <v>1399</v>
      </c>
      <c r="G891" s="140" t="s">
        <v>132</v>
      </c>
      <c r="H891" s="141">
        <v>200.25</v>
      </c>
      <c r="I891" s="142"/>
      <c r="J891" s="143">
        <f>ROUND(I891*H891,2)</f>
        <v>0</v>
      </c>
      <c r="K891" s="139" t="s">
        <v>133</v>
      </c>
      <c r="L891" s="32"/>
      <c r="M891" s="144" t="s">
        <v>1</v>
      </c>
      <c r="N891" s="145" t="s">
        <v>38</v>
      </c>
      <c r="P891" s="146">
        <f>O891*H891</f>
        <v>0</v>
      </c>
      <c r="Q891" s="146">
        <v>0</v>
      </c>
      <c r="R891" s="146">
        <f>Q891*H891</f>
        <v>0</v>
      </c>
      <c r="S891" s="146">
        <v>3.0000000000000001E-5</v>
      </c>
      <c r="T891" s="147">
        <f>S891*H891</f>
        <v>6.0074999999999998E-3</v>
      </c>
      <c r="AR891" s="148" t="s">
        <v>307</v>
      </c>
      <c r="AT891" s="148" t="s">
        <v>129</v>
      </c>
      <c r="AU891" s="148" t="s">
        <v>89</v>
      </c>
      <c r="AY891" s="17" t="s">
        <v>127</v>
      </c>
      <c r="BE891" s="149">
        <f>IF(N891="základní",J891,0)</f>
        <v>0</v>
      </c>
      <c r="BF891" s="149">
        <f>IF(N891="snížená",J891,0)</f>
        <v>0</v>
      </c>
      <c r="BG891" s="149">
        <f>IF(N891="zákl. přenesená",J891,0)</f>
        <v>0</v>
      </c>
      <c r="BH891" s="149">
        <f>IF(N891="sníž. přenesená",J891,0)</f>
        <v>0</v>
      </c>
      <c r="BI891" s="149">
        <f>IF(N891="nulová",J891,0)</f>
        <v>0</v>
      </c>
      <c r="BJ891" s="17" t="s">
        <v>81</v>
      </c>
      <c r="BK891" s="149">
        <f>ROUND(I891*H891,2)</f>
        <v>0</v>
      </c>
      <c r="BL891" s="17" t="s">
        <v>307</v>
      </c>
      <c r="BM891" s="148" t="s">
        <v>1400</v>
      </c>
    </row>
    <row r="892" spans="2:65" s="1" customFormat="1" ht="19.5">
      <c r="B892" s="32"/>
      <c r="D892" s="150" t="s">
        <v>136</v>
      </c>
      <c r="F892" s="151" t="s">
        <v>1401</v>
      </c>
      <c r="I892" s="152"/>
      <c r="L892" s="32"/>
      <c r="M892" s="153"/>
      <c r="T892" s="56"/>
      <c r="AT892" s="17" t="s">
        <v>136</v>
      </c>
      <c r="AU892" s="17" t="s">
        <v>89</v>
      </c>
    </row>
    <row r="893" spans="2:65" s="12" customFormat="1" ht="11.25">
      <c r="B893" s="154"/>
      <c r="D893" s="150" t="s">
        <v>150</v>
      </c>
      <c r="E893" s="155" t="s">
        <v>1</v>
      </c>
      <c r="F893" s="156" t="s">
        <v>783</v>
      </c>
      <c r="H893" s="155" t="s">
        <v>1</v>
      </c>
      <c r="I893" s="157"/>
      <c r="L893" s="154"/>
      <c r="M893" s="158"/>
      <c r="T893" s="159"/>
      <c r="AT893" s="155" t="s">
        <v>150</v>
      </c>
      <c r="AU893" s="155" t="s">
        <v>89</v>
      </c>
      <c r="AV893" s="12" t="s">
        <v>81</v>
      </c>
      <c r="AW893" s="12" t="s">
        <v>30</v>
      </c>
      <c r="AX893" s="12" t="s">
        <v>73</v>
      </c>
      <c r="AY893" s="155" t="s">
        <v>127</v>
      </c>
    </row>
    <row r="894" spans="2:65" s="12" customFormat="1" ht="11.25">
      <c r="B894" s="154"/>
      <c r="D894" s="150" t="s">
        <v>150</v>
      </c>
      <c r="E894" s="155" t="s">
        <v>1</v>
      </c>
      <c r="F894" s="156" t="s">
        <v>1402</v>
      </c>
      <c r="H894" s="155" t="s">
        <v>1</v>
      </c>
      <c r="I894" s="157"/>
      <c r="L894" s="154"/>
      <c r="M894" s="158"/>
      <c r="T894" s="159"/>
      <c r="AT894" s="155" t="s">
        <v>150</v>
      </c>
      <c r="AU894" s="155" t="s">
        <v>89</v>
      </c>
      <c r="AV894" s="12" t="s">
        <v>81</v>
      </c>
      <c r="AW894" s="12" t="s">
        <v>30</v>
      </c>
      <c r="AX894" s="12" t="s">
        <v>73</v>
      </c>
      <c r="AY894" s="155" t="s">
        <v>127</v>
      </c>
    </row>
    <row r="895" spans="2:65" s="13" customFormat="1" ht="11.25">
      <c r="B895" s="160"/>
      <c r="D895" s="150" t="s">
        <v>150</v>
      </c>
      <c r="E895" s="161" t="s">
        <v>1</v>
      </c>
      <c r="F895" s="162" t="s">
        <v>1403</v>
      </c>
      <c r="H895" s="163">
        <v>200.25</v>
      </c>
      <c r="I895" s="164"/>
      <c r="L895" s="160"/>
      <c r="M895" s="165"/>
      <c r="T895" s="166"/>
      <c r="AT895" s="161" t="s">
        <v>150</v>
      </c>
      <c r="AU895" s="161" t="s">
        <v>89</v>
      </c>
      <c r="AV895" s="13" t="s">
        <v>89</v>
      </c>
      <c r="AW895" s="13" t="s">
        <v>30</v>
      </c>
      <c r="AX895" s="13" t="s">
        <v>73</v>
      </c>
      <c r="AY895" s="161" t="s">
        <v>127</v>
      </c>
    </row>
    <row r="896" spans="2:65" s="14" customFormat="1" ht="11.25">
      <c r="B896" s="167"/>
      <c r="D896" s="150" t="s">
        <v>150</v>
      </c>
      <c r="E896" s="168" t="s">
        <v>1</v>
      </c>
      <c r="F896" s="169" t="s">
        <v>165</v>
      </c>
      <c r="H896" s="170">
        <v>200.25</v>
      </c>
      <c r="I896" s="171"/>
      <c r="L896" s="167"/>
      <c r="M896" s="172"/>
      <c r="T896" s="173"/>
      <c r="AT896" s="168" t="s">
        <v>150</v>
      </c>
      <c r="AU896" s="168" t="s">
        <v>89</v>
      </c>
      <c r="AV896" s="14" t="s">
        <v>134</v>
      </c>
      <c r="AW896" s="14" t="s">
        <v>30</v>
      </c>
      <c r="AX896" s="14" t="s">
        <v>81</v>
      </c>
      <c r="AY896" s="168" t="s">
        <v>127</v>
      </c>
    </row>
    <row r="897" spans="2:65" s="1" customFormat="1" ht="16.5" customHeight="1">
      <c r="B897" s="136"/>
      <c r="C897" s="180" t="s">
        <v>1404</v>
      </c>
      <c r="D897" s="180" t="s">
        <v>840</v>
      </c>
      <c r="E897" s="181" t="s">
        <v>1405</v>
      </c>
      <c r="F897" s="182" t="s">
        <v>1406</v>
      </c>
      <c r="G897" s="183" t="s">
        <v>132</v>
      </c>
      <c r="H897" s="184">
        <v>220.27500000000001</v>
      </c>
      <c r="I897" s="185"/>
      <c r="J897" s="186">
        <f>ROUND(I897*H897,2)</f>
        <v>0</v>
      </c>
      <c r="K897" s="182" t="s">
        <v>133</v>
      </c>
      <c r="L897" s="187"/>
      <c r="M897" s="188" t="s">
        <v>1</v>
      </c>
      <c r="N897" s="189" t="s">
        <v>38</v>
      </c>
      <c r="P897" s="146">
        <f>O897*H897</f>
        <v>0</v>
      </c>
      <c r="Q897" s="146">
        <v>1.0000000000000001E-5</v>
      </c>
      <c r="R897" s="146">
        <f>Q897*H897</f>
        <v>2.2027500000000003E-3</v>
      </c>
      <c r="S897" s="146">
        <v>0</v>
      </c>
      <c r="T897" s="147">
        <f>S897*H897</f>
        <v>0</v>
      </c>
      <c r="AR897" s="148" t="s">
        <v>496</v>
      </c>
      <c r="AT897" s="148" t="s">
        <v>840</v>
      </c>
      <c r="AU897" s="148" t="s">
        <v>89</v>
      </c>
      <c r="AY897" s="17" t="s">
        <v>127</v>
      </c>
      <c r="BE897" s="149">
        <f>IF(N897="základní",J897,0)</f>
        <v>0</v>
      </c>
      <c r="BF897" s="149">
        <f>IF(N897="snížená",J897,0)</f>
        <v>0</v>
      </c>
      <c r="BG897" s="149">
        <f>IF(N897="zákl. přenesená",J897,0)</f>
        <v>0</v>
      </c>
      <c r="BH897" s="149">
        <f>IF(N897="sníž. přenesená",J897,0)</f>
        <v>0</v>
      </c>
      <c r="BI897" s="149">
        <f>IF(N897="nulová",J897,0)</f>
        <v>0</v>
      </c>
      <c r="BJ897" s="17" t="s">
        <v>81</v>
      </c>
      <c r="BK897" s="149">
        <f>ROUND(I897*H897,2)</f>
        <v>0</v>
      </c>
      <c r="BL897" s="17" t="s">
        <v>307</v>
      </c>
      <c r="BM897" s="148" t="s">
        <v>1407</v>
      </c>
    </row>
    <row r="898" spans="2:65" s="1" customFormat="1" ht="11.25">
      <c r="B898" s="32"/>
      <c r="D898" s="150" t="s">
        <v>136</v>
      </c>
      <c r="F898" s="151" t="s">
        <v>1406</v>
      </c>
      <c r="I898" s="152"/>
      <c r="L898" s="32"/>
      <c r="M898" s="153"/>
      <c r="T898" s="56"/>
      <c r="AT898" s="17" t="s">
        <v>136</v>
      </c>
      <c r="AU898" s="17" t="s">
        <v>89</v>
      </c>
    </row>
    <row r="899" spans="2:65" s="13" customFormat="1" ht="11.25">
      <c r="B899" s="160"/>
      <c r="D899" s="150" t="s">
        <v>150</v>
      </c>
      <c r="F899" s="162" t="s">
        <v>1408</v>
      </c>
      <c r="H899" s="163">
        <v>220.27500000000001</v>
      </c>
      <c r="I899" s="164"/>
      <c r="L899" s="160"/>
      <c r="M899" s="165"/>
      <c r="T899" s="166"/>
      <c r="AT899" s="161" t="s">
        <v>150</v>
      </c>
      <c r="AU899" s="161" t="s">
        <v>89</v>
      </c>
      <c r="AV899" s="13" t="s">
        <v>89</v>
      </c>
      <c r="AW899" s="13" t="s">
        <v>3</v>
      </c>
      <c r="AX899" s="13" t="s">
        <v>81</v>
      </c>
      <c r="AY899" s="161" t="s">
        <v>127</v>
      </c>
    </row>
    <row r="900" spans="2:65" s="1" customFormat="1" ht="24.2" customHeight="1">
      <c r="B900" s="136"/>
      <c r="C900" s="137" t="s">
        <v>1409</v>
      </c>
      <c r="D900" s="137" t="s">
        <v>129</v>
      </c>
      <c r="E900" s="138" t="s">
        <v>1410</v>
      </c>
      <c r="F900" s="139" t="s">
        <v>1411</v>
      </c>
      <c r="G900" s="140" t="s">
        <v>132</v>
      </c>
      <c r="H900" s="141">
        <v>623.577</v>
      </c>
      <c r="I900" s="142"/>
      <c r="J900" s="143">
        <f>ROUND(I900*H900,2)</f>
        <v>0</v>
      </c>
      <c r="K900" s="139" t="s">
        <v>133</v>
      </c>
      <c r="L900" s="32"/>
      <c r="M900" s="144" t="s">
        <v>1</v>
      </c>
      <c r="N900" s="145" t="s">
        <v>38</v>
      </c>
      <c r="P900" s="146">
        <f>O900*H900</f>
        <v>0</v>
      </c>
      <c r="Q900" s="146">
        <v>2.0000000000000001E-4</v>
      </c>
      <c r="R900" s="146">
        <f>Q900*H900</f>
        <v>0.1247154</v>
      </c>
      <c r="S900" s="146">
        <v>0</v>
      </c>
      <c r="T900" s="147">
        <f>S900*H900</f>
        <v>0</v>
      </c>
      <c r="AR900" s="148" t="s">
        <v>307</v>
      </c>
      <c r="AT900" s="148" t="s">
        <v>129</v>
      </c>
      <c r="AU900" s="148" t="s">
        <v>89</v>
      </c>
      <c r="AY900" s="17" t="s">
        <v>127</v>
      </c>
      <c r="BE900" s="149">
        <f>IF(N900="základní",J900,0)</f>
        <v>0</v>
      </c>
      <c r="BF900" s="149">
        <f>IF(N900="snížená",J900,0)</f>
        <v>0</v>
      </c>
      <c r="BG900" s="149">
        <f>IF(N900="zákl. přenesená",J900,0)</f>
        <v>0</v>
      </c>
      <c r="BH900" s="149">
        <f>IF(N900="sníž. přenesená",J900,0)</f>
        <v>0</v>
      </c>
      <c r="BI900" s="149">
        <f>IF(N900="nulová",J900,0)</f>
        <v>0</v>
      </c>
      <c r="BJ900" s="17" t="s">
        <v>81</v>
      </c>
      <c r="BK900" s="149">
        <f>ROUND(I900*H900,2)</f>
        <v>0</v>
      </c>
      <c r="BL900" s="17" t="s">
        <v>307</v>
      </c>
      <c r="BM900" s="148" t="s">
        <v>1412</v>
      </c>
    </row>
    <row r="901" spans="2:65" s="1" customFormat="1" ht="19.5">
      <c r="B901" s="32"/>
      <c r="D901" s="150" t="s">
        <v>136</v>
      </c>
      <c r="F901" s="151" t="s">
        <v>1413</v>
      </c>
      <c r="I901" s="152"/>
      <c r="L901" s="32"/>
      <c r="M901" s="153"/>
      <c r="T901" s="56"/>
      <c r="AT901" s="17" t="s">
        <v>136</v>
      </c>
      <c r="AU901" s="17" t="s">
        <v>89</v>
      </c>
    </row>
    <row r="902" spans="2:65" s="13" customFormat="1" ht="11.25">
      <c r="B902" s="160"/>
      <c r="D902" s="150" t="s">
        <v>150</v>
      </c>
      <c r="E902" s="161" t="s">
        <v>1</v>
      </c>
      <c r="F902" s="162" t="s">
        <v>250</v>
      </c>
      <c r="H902" s="163">
        <v>623.577</v>
      </c>
      <c r="I902" s="164"/>
      <c r="L902" s="160"/>
      <c r="M902" s="165"/>
      <c r="T902" s="166"/>
      <c r="AT902" s="161" t="s">
        <v>150</v>
      </c>
      <c r="AU902" s="161" t="s">
        <v>89</v>
      </c>
      <c r="AV902" s="13" t="s">
        <v>89</v>
      </c>
      <c r="AW902" s="13" t="s">
        <v>30</v>
      </c>
      <c r="AX902" s="13" t="s">
        <v>81</v>
      </c>
      <c r="AY902" s="161" t="s">
        <v>127</v>
      </c>
    </row>
    <row r="903" spans="2:65" s="1" customFormat="1" ht="24.2" customHeight="1">
      <c r="B903" s="136"/>
      <c r="C903" s="137" t="s">
        <v>1414</v>
      </c>
      <c r="D903" s="137" t="s">
        <v>129</v>
      </c>
      <c r="E903" s="138" t="s">
        <v>1415</v>
      </c>
      <c r="F903" s="139" t="s">
        <v>1416</v>
      </c>
      <c r="G903" s="140" t="s">
        <v>132</v>
      </c>
      <c r="H903" s="141">
        <v>623.577</v>
      </c>
      <c r="I903" s="142"/>
      <c r="J903" s="143">
        <f>ROUND(I903*H903,2)</f>
        <v>0</v>
      </c>
      <c r="K903" s="139" t="s">
        <v>133</v>
      </c>
      <c r="L903" s="32"/>
      <c r="M903" s="144" t="s">
        <v>1</v>
      </c>
      <c r="N903" s="145" t="s">
        <v>38</v>
      </c>
      <c r="P903" s="146">
        <f>O903*H903</f>
        <v>0</v>
      </c>
      <c r="Q903" s="146">
        <v>2.9E-4</v>
      </c>
      <c r="R903" s="146">
        <f>Q903*H903</f>
        <v>0.18083732999999999</v>
      </c>
      <c r="S903" s="146">
        <v>0</v>
      </c>
      <c r="T903" s="147">
        <f>S903*H903</f>
        <v>0</v>
      </c>
      <c r="AR903" s="148" t="s">
        <v>307</v>
      </c>
      <c r="AT903" s="148" t="s">
        <v>129</v>
      </c>
      <c r="AU903" s="148" t="s">
        <v>89</v>
      </c>
      <c r="AY903" s="17" t="s">
        <v>127</v>
      </c>
      <c r="BE903" s="149">
        <f>IF(N903="základní",J903,0)</f>
        <v>0</v>
      </c>
      <c r="BF903" s="149">
        <f>IF(N903="snížená",J903,0)</f>
        <v>0</v>
      </c>
      <c r="BG903" s="149">
        <f>IF(N903="zákl. přenesená",J903,0)</f>
        <v>0</v>
      </c>
      <c r="BH903" s="149">
        <f>IF(N903="sníž. přenesená",J903,0)</f>
        <v>0</v>
      </c>
      <c r="BI903" s="149">
        <f>IF(N903="nulová",J903,0)</f>
        <v>0</v>
      </c>
      <c r="BJ903" s="17" t="s">
        <v>81</v>
      </c>
      <c r="BK903" s="149">
        <f>ROUND(I903*H903,2)</f>
        <v>0</v>
      </c>
      <c r="BL903" s="17" t="s">
        <v>307</v>
      </c>
      <c r="BM903" s="148" t="s">
        <v>1417</v>
      </c>
    </row>
    <row r="904" spans="2:65" s="1" customFormat="1" ht="19.5">
      <c r="B904" s="32"/>
      <c r="D904" s="150" t="s">
        <v>136</v>
      </c>
      <c r="F904" s="151" t="s">
        <v>1418</v>
      </c>
      <c r="I904" s="152"/>
      <c r="L904" s="32"/>
      <c r="M904" s="153"/>
      <c r="T904" s="56"/>
      <c r="AT904" s="17" t="s">
        <v>136</v>
      </c>
      <c r="AU904" s="17" t="s">
        <v>89</v>
      </c>
    </row>
    <row r="905" spans="2:65" s="12" customFormat="1" ht="11.25">
      <c r="B905" s="154"/>
      <c r="D905" s="150" t="s">
        <v>150</v>
      </c>
      <c r="E905" s="155" t="s">
        <v>1</v>
      </c>
      <c r="F905" s="156" t="s">
        <v>1402</v>
      </c>
      <c r="H905" s="155" t="s">
        <v>1</v>
      </c>
      <c r="I905" s="157"/>
      <c r="L905" s="154"/>
      <c r="M905" s="158"/>
      <c r="T905" s="159"/>
      <c r="AT905" s="155" t="s">
        <v>150</v>
      </c>
      <c r="AU905" s="155" t="s">
        <v>89</v>
      </c>
      <c r="AV905" s="12" t="s">
        <v>81</v>
      </c>
      <c r="AW905" s="12" t="s">
        <v>30</v>
      </c>
      <c r="AX905" s="12" t="s">
        <v>73</v>
      </c>
      <c r="AY905" s="155" t="s">
        <v>127</v>
      </c>
    </row>
    <row r="906" spans="2:65" s="13" customFormat="1" ht="11.25">
      <c r="B906" s="160"/>
      <c r="D906" s="150" t="s">
        <v>150</v>
      </c>
      <c r="E906" s="161" t="s">
        <v>1</v>
      </c>
      <c r="F906" s="162" t="s">
        <v>1419</v>
      </c>
      <c r="H906" s="163">
        <v>175.44</v>
      </c>
      <c r="I906" s="164"/>
      <c r="L906" s="160"/>
      <c r="M906" s="165"/>
      <c r="T906" s="166"/>
      <c r="AT906" s="161" t="s">
        <v>150</v>
      </c>
      <c r="AU906" s="161" t="s">
        <v>89</v>
      </c>
      <c r="AV906" s="13" t="s">
        <v>89</v>
      </c>
      <c r="AW906" s="13" t="s">
        <v>30</v>
      </c>
      <c r="AX906" s="13" t="s">
        <v>73</v>
      </c>
      <c r="AY906" s="161" t="s">
        <v>127</v>
      </c>
    </row>
    <row r="907" spans="2:65" s="12" customFormat="1" ht="11.25">
      <c r="B907" s="154"/>
      <c r="D907" s="150" t="s">
        <v>150</v>
      </c>
      <c r="E907" s="155" t="s">
        <v>1</v>
      </c>
      <c r="F907" s="156" t="s">
        <v>1420</v>
      </c>
      <c r="H907" s="155" t="s">
        <v>1</v>
      </c>
      <c r="I907" s="157"/>
      <c r="L907" s="154"/>
      <c r="M907" s="158"/>
      <c r="T907" s="159"/>
      <c r="AT907" s="155" t="s">
        <v>150</v>
      </c>
      <c r="AU907" s="155" t="s">
        <v>89</v>
      </c>
      <c r="AV907" s="12" t="s">
        <v>81</v>
      </c>
      <c r="AW907" s="12" t="s">
        <v>30</v>
      </c>
      <c r="AX907" s="12" t="s">
        <v>73</v>
      </c>
      <c r="AY907" s="155" t="s">
        <v>127</v>
      </c>
    </row>
    <row r="908" spans="2:65" s="13" customFormat="1" ht="11.25">
      <c r="B908" s="160"/>
      <c r="D908" s="150" t="s">
        <v>150</v>
      </c>
      <c r="E908" s="161" t="s">
        <v>1</v>
      </c>
      <c r="F908" s="162" t="s">
        <v>1421</v>
      </c>
      <c r="H908" s="163">
        <v>448.137</v>
      </c>
      <c r="I908" s="164"/>
      <c r="L908" s="160"/>
      <c r="M908" s="165"/>
      <c r="T908" s="166"/>
      <c r="AT908" s="161" t="s">
        <v>150</v>
      </c>
      <c r="AU908" s="161" t="s">
        <v>89</v>
      </c>
      <c r="AV908" s="13" t="s">
        <v>89</v>
      </c>
      <c r="AW908" s="13" t="s">
        <v>30</v>
      </c>
      <c r="AX908" s="13" t="s">
        <v>73</v>
      </c>
      <c r="AY908" s="161" t="s">
        <v>127</v>
      </c>
    </row>
    <row r="909" spans="2:65" s="14" customFormat="1" ht="11.25">
      <c r="B909" s="167"/>
      <c r="D909" s="150" t="s">
        <v>150</v>
      </c>
      <c r="E909" s="168" t="s">
        <v>250</v>
      </c>
      <c r="F909" s="169" t="s">
        <v>165</v>
      </c>
      <c r="H909" s="170">
        <v>623.577</v>
      </c>
      <c r="I909" s="171"/>
      <c r="L909" s="167"/>
      <c r="M909" s="172"/>
      <c r="T909" s="173"/>
      <c r="AT909" s="168" t="s">
        <v>150</v>
      </c>
      <c r="AU909" s="168" t="s">
        <v>89</v>
      </c>
      <c r="AV909" s="14" t="s">
        <v>134</v>
      </c>
      <c r="AW909" s="14" t="s">
        <v>30</v>
      </c>
      <c r="AX909" s="14" t="s">
        <v>81</v>
      </c>
      <c r="AY909" s="168" t="s">
        <v>127</v>
      </c>
    </row>
    <row r="910" spans="2:65" s="11" customFormat="1" ht="25.9" customHeight="1">
      <c r="B910" s="124"/>
      <c r="D910" s="125" t="s">
        <v>72</v>
      </c>
      <c r="E910" s="126" t="s">
        <v>1422</v>
      </c>
      <c r="F910" s="126" t="s">
        <v>1423</v>
      </c>
      <c r="I910" s="127"/>
      <c r="J910" s="128">
        <f>BK910</f>
        <v>0</v>
      </c>
      <c r="L910" s="124"/>
      <c r="M910" s="129"/>
      <c r="P910" s="130">
        <f>SUM(P911:P915)</f>
        <v>0</v>
      </c>
      <c r="R910" s="130">
        <f>SUM(R911:R915)</f>
        <v>0</v>
      </c>
      <c r="T910" s="131">
        <f>SUM(T911:T915)</f>
        <v>0</v>
      </c>
      <c r="AR910" s="125" t="s">
        <v>134</v>
      </c>
      <c r="AT910" s="132" t="s">
        <v>72</v>
      </c>
      <c r="AU910" s="132" t="s">
        <v>73</v>
      </c>
      <c r="AY910" s="125" t="s">
        <v>127</v>
      </c>
      <c r="BK910" s="133">
        <f>SUM(BK911:BK915)</f>
        <v>0</v>
      </c>
    </row>
    <row r="911" spans="2:65" s="1" customFormat="1" ht="16.5" customHeight="1">
      <c r="B911" s="136"/>
      <c r="C911" s="137" t="s">
        <v>1424</v>
      </c>
      <c r="D911" s="137" t="s">
        <v>129</v>
      </c>
      <c r="E911" s="138" t="s">
        <v>1425</v>
      </c>
      <c r="F911" s="139" t="s">
        <v>1426</v>
      </c>
      <c r="G911" s="140" t="s">
        <v>1427</v>
      </c>
      <c r="H911" s="141">
        <v>160</v>
      </c>
      <c r="I911" s="142"/>
      <c r="J911" s="143">
        <f>ROUND(I911*H911,2)</f>
        <v>0</v>
      </c>
      <c r="K911" s="139" t="s">
        <v>133</v>
      </c>
      <c r="L911" s="32"/>
      <c r="M911" s="144" t="s">
        <v>1</v>
      </c>
      <c r="N911" s="145" t="s">
        <v>38</v>
      </c>
      <c r="P911" s="146">
        <f>O911*H911</f>
        <v>0</v>
      </c>
      <c r="Q911" s="146">
        <v>0</v>
      </c>
      <c r="R911" s="146">
        <f>Q911*H911</f>
        <v>0</v>
      </c>
      <c r="S911" s="146">
        <v>0</v>
      </c>
      <c r="T911" s="147">
        <f>S911*H911</f>
        <v>0</v>
      </c>
      <c r="AR911" s="148" t="s">
        <v>1428</v>
      </c>
      <c r="AT911" s="148" t="s">
        <v>129</v>
      </c>
      <c r="AU911" s="148" t="s">
        <v>81</v>
      </c>
      <c r="AY911" s="17" t="s">
        <v>127</v>
      </c>
      <c r="BE911" s="149">
        <f>IF(N911="základní",J911,0)</f>
        <v>0</v>
      </c>
      <c r="BF911" s="149">
        <f>IF(N911="snížená",J911,0)</f>
        <v>0</v>
      </c>
      <c r="BG911" s="149">
        <f>IF(N911="zákl. přenesená",J911,0)</f>
        <v>0</v>
      </c>
      <c r="BH911" s="149">
        <f>IF(N911="sníž. přenesená",J911,0)</f>
        <v>0</v>
      </c>
      <c r="BI911" s="149">
        <f>IF(N911="nulová",J911,0)</f>
        <v>0</v>
      </c>
      <c r="BJ911" s="17" t="s">
        <v>81</v>
      </c>
      <c r="BK911" s="149">
        <f>ROUND(I911*H911,2)</f>
        <v>0</v>
      </c>
      <c r="BL911" s="17" t="s">
        <v>1428</v>
      </c>
      <c r="BM911" s="148" t="s">
        <v>1429</v>
      </c>
    </row>
    <row r="912" spans="2:65" s="1" customFormat="1" ht="19.5">
      <c r="B912" s="32"/>
      <c r="D912" s="150" t="s">
        <v>136</v>
      </c>
      <c r="F912" s="151" t="s">
        <v>1430</v>
      </c>
      <c r="I912" s="152"/>
      <c r="L912" s="32"/>
      <c r="M912" s="153"/>
      <c r="T912" s="56"/>
      <c r="AT912" s="17" t="s">
        <v>136</v>
      </c>
      <c r="AU912" s="17" t="s">
        <v>81</v>
      </c>
    </row>
    <row r="913" spans="2:51" s="12" customFormat="1" ht="11.25">
      <c r="B913" s="154"/>
      <c r="D913" s="150" t="s">
        <v>150</v>
      </c>
      <c r="E913" s="155" t="s">
        <v>1</v>
      </c>
      <c r="F913" s="156" t="s">
        <v>1431</v>
      </c>
      <c r="H913" s="155" t="s">
        <v>1</v>
      </c>
      <c r="I913" s="157"/>
      <c r="L913" s="154"/>
      <c r="M913" s="158"/>
      <c r="T913" s="159"/>
      <c r="AT913" s="155" t="s">
        <v>150</v>
      </c>
      <c r="AU913" s="155" t="s">
        <v>81</v>
      </c>
      <c r="AV913" s="12" t="s">
        <v>81</v>
      </c>
      <c r="AW913" s="12" t="s">
        <v>30</v>
      </c>
      <c r="AX913" s="12" t="s">
        <v>73</v>
      </c>
      <c r="AY913" s="155" t="s">
        <v>127</v>
      </c>
    </row>
    <row r="914" spans="2:51" s="12" customFormat="1" ht="22.5">
      <c r="B914" s="154"/>
      <c r="D914" s="150" t="s">
        <v>150</v>
      </c>
      <c r="E914" s="155" t="s">
        <v>1</v>
      </c>
      <c r="F914" s="156" t="s">
        <v>1432</v>
      </c>
      <c r="H914" s="155" t="s">
        <v>1</v>
      </c>
      <c r="I914" s="157"/>
      <c r="L914" s="154"/>
      <c r="M914" s="158"/>
      <c r="T914" s="159"/>
      <c r="AT914" s="155" t="s">
        <v>150</v>
      </c>
      <c r="AU914" s="155" t="s">
        <v>81</v>
      </c>
      <c r="AV914" s="12" t="s">
        <v>81</v>
      </c>
      <c r="AW914" s="12" t="s">
        <v>30</v>
      </c>
      <c r="AX914" s="12" t="s">
        <v>73</v>
      </c>
      <c r="AY914" s="155" t="s">
        <v>127</v>
      </c>
    </row>
    <row r="915" spans="2:51" s="13" customFormat="1" ht="11.25">
      <c r="B915" s="160"/>
      <c r="D915" s="150" t="s">
        <v>150</v>
      </c>
      <c r="E915" s="161" t="s">
        <v>1</v>
      </c>
      <c r="F915" s="162" t="s">
        <v>1252</v>
      </c>
      <c r="H915" s="163">
        <v>160</v>
      </c>
      <c r="I915" s="164"/>
      <c r="L915" s="160"/>
      <c r="M915" s="198"/>
      <c r="N915" s="199"/>
      <c r="O915" s="199"/>
      <c r="P915" s="199"/>
      <c r="Q915" s="199"/>
      <c r="R915" s="199"/>
      <c r="S915" s="199"/>
      <c r="T915" s="200"/>
      <c r="AT915" s="161" t="s">
        <v>150</v>
      </c>
      <c r="AU915" s="161" t="s">
        <v>81</v>
      </c>
      <c r="AV915" s="13" t="s">
        <v>89</v>
      </c>
      <c r="AW915" s="13" t="s">
        <v>30</v>
      </c>
      <c r="AX915" s="13" t="s">
        <v>81</v>
      </c>
      <c r="AY915" s="161" t="s">
        <v>127</v>
      </c>
    </row>
    <row r="916" spans="2:51" s="1" customFormat="1" ht="6.95" customHeight="1">
      <c r="B916" s="44"/>
      <c r="C916" s="45"/>
      <c r="D916" s="45"/>
      <c r="E916" s="45"/>
      <c r="F916" s="45"/>
      <c r="G916" s="45"/>
      <c r="H916" s="45"/>
      <c r="I916" s="45"/>
      <c r="J916" s="45"/>
      <c r="K916" s="45"/>
      <c r="L916" s="32"/>
    </row>
  </sheetData>
  <autoFilter ref="C141:K915" xr:uid="{00000000-0009-0000-0000-000002000000}"/>
  <mergeCells count="12">
    <mergeCell ref="E134:H134"/>
    <mergeCell ref="L2:V2"/>
    <mergeCell ref="E85:H85"/>
    <mergeCell ref="E87:H87"/>
    <mergeCell ref="E89:H89"/>
    <mergeCell ref="E130:H130"/>
    <mergeCell ref="E132:H132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33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1" t="s">
        <v>5</v>
      </c>
      <c r="M2" s="236"/>
      <c r="N2" s="236"/>
      <c r="O2" s="236"/>
      <c r="P2" s="236"/>
      <c r="Q2" s="236"/>
      <c r="R2" s="236"/>
      <c r="S2" s="236"/>
      <c r="T2" s="236"/>
      <c r="U2" s="236"/>
      <c r="V2" s="236"/>
      <c r="AT2" s="17" t="s">
        <v>93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100</v>
      </c>
      <c r="L4" s="20"/>
      <c r="M4" s="93" t="s">
        <v>10</v>
      </c>
      <c r="AT4" s="17" t="s">
        <v>3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2" t="str">
        <f>'Rekapitulace stavby'!K6</f>
        <v>AREÁL VH Agroprodukt - Hala skladování potravin</v>
      </c>
      <c r="F7" s="253"/>
      <c r="G7" s="253"/>
      <c r="H7" s="253"/>
      <c r="L7" s="20"/>
    </row>
    <row r="8" spans="2:46" ht="12" hidden="1" customHeight="1">
      <c r="B8" s="20"/>
      <c r="D8" s="27" t="s">
        <v>101</v>
      </c>
      <c r="L8" s="20"/>
    </row>
    <row r="9" spans="2:46" s="1" customFormat="1" ht="16.5" hidden="1" customHeight="1">
      <c r="B9" s="32"/>
      <c r="E9" s="252" t="s">
        <v>234</v>
      </c>
      <c r="F9" s="254"/>
      <c r="G9" s="254"/>
      <c r="H9" s="254"/>
      <c r="L9" s="32"/>
    </row>
    <row r="10" spans="2:46" s="1" customFormat="1" ht="12" hidden="1" customHeight="1">
      <c r="B10" s="32"/>
      <c r="D10" s="27" t="s">
        <v>237</v>
      </c>
      <c r="L10" s="32"/>
    </row>
    <row r="11" spans="2:46" s="1" customFormat="1" ht="16.5" hidden="1" customHeight="1">
      <c r="B11" s="32"/>
      <c r="E11" s="209" t="s">
        <v>1433</v>
      </c>
      <c r="F11" s="254"/>
      <c r="G11" s="254"/>
      <c r="H11" s="254"/>
      <c r="L11" s="32"/>
    </row>
    <row r="12" spans="2:46" s="1" customFormat="1" ht="11.25" hidden="1">
      <c r="B12" s="32"/>
      <c r="L12" s="32"/>
    </row>
    <row r="13" spans="2:46" s="1" customFormat="1" ht="12" hidden="1" customHeight="1">
      <c r="B13" s="32"/>
      <c r="D13" s="27" t="s">
        <v>18</v>
      </c>
      <c r="F13" s="25" t="s">
        <v>1</v>
      </c>
      <c r="I13" s="27" t="s">
        <v>19</v>
      </c>
      <c r="J13" s="25" t="s">
        <v>1</v>
      </c>
      <c r="L13" s="32"/>
    </row>
    <row r="14" spans="2:46" s="1" customFormat="1" ht="12" hidden="1" customHeight="1">
      <c r="B14" s="32"/>
      <c r="D14" s="27" t="s">
        <v>20</v>
      </c>
      <c r="F14" s="25" t="s">
        <v>21</v>
      </c>
      <c r="I14" s="27" t="s">
        <v>22</v>
      </c>
      <c r="J14" s="52" t="str">
        <f>'Rekapitulace stavby'!AN8</f>
        <v>28. 1. 2026</v>
      </c>
      <c r="L14" s="32"/>
    </row>
    <row r="15" spans="2:46" s="1" customFormat="1" ht="10.9" hidden="1" customHeight="1">
      <c r="B15" s="32"/>
      <c r="L15" s="32"/>
    </row>
    <row r="16" spans="2:46" s="1" customFormat="1" ht="12" hidden="1" customHeight="1">
      <c r="B16" s="32"/>
      <c r="D16" s="27" t="s">
        <v>24</v>
      </c>
      <c r="I16" s="27" t="s">
        <v>25</v>
      </c>
      <c r="J16" s="25" t="str">
        <f>IF('Rekapitulace stavby'!AN10="","",'Rekapitulace stavby'!AN10)</f>
        <v/>
      </c>
      <c r="L16" s="32"/>
    </row>
    <row r="17" spans="2:12" s="1" customFormat="1" ht="18" hidden="1" customHeight="1">
      <c r="B17" s="32"/>
      <c r="E17" s="25" t="str">
        <f>IF('Rekapitulace stavby'!E11="","",'Rekapitulace stavby'!E11)</f>
        <v xml:space="preserve"> </v>
      </c>
      <c r="I17" s="27" t="s">
        <v>26</v>
      </c>
      <c r="J17" s="25" t="str">
        <f>IF('Rekapitulace stavby'!AN11="","",'Rekapitulace stavby'!AN11)</f>
        <v/>
      </c>
      <c r="L17" s="32"/>
    </row>
    <row r="18" spans="2:12" s="1" customFormat="1" ht="6.95" hidden="1" customHeight="1">
      <c r="B18" s="32"/>
      <c r="L18" s="32"/>
    </row>
    <row r="19" spans="2:12" s="1" customFormat="1" ht="12" hidden="1" customHeight="1">
      <c r="B19" s="32"/>
      <c r="D19" s="27" t="s">
        <v>27</v>
      </c>
      <c r="I19" s="27" t="s">
        <v>25</v>
      </c>
      <c r="J19" s="28" t="str">
        <f>'Rekapitulace stavby'!AN13</f>
        <v>Vyplň údaj</v>
      </c>
      <c r="L19" s="32"/>
    </row>
    <row r="20" spans="2:12" s="1" customFormat="1" ht="18" hidden="1" customHeight="1">
      <c r="B20" s="32"/>
      <c r="E20" s="255" t="str">
        <f>'Rekapitulace stavby'!E14</f>
        <v>Vyplň údaj</v>
      </c>
      <c r="F20" s="235"/>
      <c r="G20" s="235"/>
      <c r="H20" s="235"/>
      <c r="I20" s="27" t="s">
        <v>26</v>
      </c>
      <c r="J20" s="28" t="str">
        <f>'Rekapitulace stavby'!AN14</f>
        <v>Vyplň údaj</v>
      </c>
      <c r="L20" s="32"/>
    </row>
    <row r="21" spans="2:12" s="1" customFormat="1" ht="6.95" hidden="1" customHeight="1">
      <c r="B21" s="32"/>
      <c r="L21" s="32"/>
    </row>
    <row r="22" spans="2:12" s="1" customFormat="1" ht="12" hidden="1" customHeight="1">
      <c r="B22" s="32"/>
      <c r="D22" s="27" t="s">
        <v>29</v>
      </c>
      <c r="I22" s="27" t="s">
        <v>25</v>
      </c>
      <c r="J22" s="25" t="str">
        <f>IF('Rekapitulace stavby'!AN16="","",'Rekapitulace stavby'!AN16)</f>
        <v/>
      </c>
      <c r="L22" s="32"/>
    </row>
    <row r="23" spans="2:12" s="1" customFormat="1" ht="18" hidden="1" customHeight="1">
      <c r="B23" s="32"/>
      <c r="E23" s="25" t="str">
        <f>IF('Rekapitulace stavby'!E17="","",'Rekapitulace stavby'!E17)</f>
        <v xml:space="preserve"> </v>
      </c>
      <c r="I23" s="27" t="s">
        <v>26</v>
      </c>
      <c r="J23" s="25" t="str">
        <f>IF('Rekapitulace stavby'!AN17="","",'Rekapitulace stavby'!AN17)</f>
        <v/>
      </c>
      <c r="L23" s="32"/>
    </row>
    <row r="24" spans="2:12" s="1" customFormat="1" ht="6.95" hidden="1" customHeight="1">
      <c r="B24" s="32"/>
      <c r="L24" s="32"/>
    </row>
    <row r="25" spans="2:12" s="1" customFormat="1" ht="12" hidden="1" customHeight="1">
      <c r="B25" s="32"/>
      <c r="D25" s="27" t="s">
        <v>31</v>
      </c>
      <c r="I25" s="27" t="s">
        <v>25</v>
      </c>
      <c r="J25" s="25" t="str">
        <f>IF('Rekapitulace stavby'!AN19="","",'Rekapitulace stavby'!AN19)</f>
        <v/>
      </c>
      <c r="L25" s="32"/>
    </row>
    <row r="26" spans="2:12" s="1" customFormat="1" ht="18" hidden="1" customHeight="1">
      <c r="B26" s="32"/>
      <c r="E26" s="25" t="str">
        <f>IF('Rekapitulace stavby'!E20="","",'Rekapitulace stavby'!E20)</f>
        <v xml:space="preserve"> </v>
      </c>
      <c r="I26" s="27" t="s">
        <v>26</v>
      </c>
      <c r="J26" s="25" t="str">
        <f>IF('Rekapitulace stavby'!AN20="","",'Rekapitulace stavby'!AN20)</f>
        <v/>
      </c>
      <c r="L26" s="32"/>
    </row>
    <row r="27" spans="2:12" s="1" customFormat="1" ht="6.95" hidden="1" customHeight="1">
      <c r="B27" s="32"/>
      <c r="L27" s="32"/>
    </row>
    <row r="28" spans="2:12" s="1" customFormat="1" ht="12" hidden="1" customHeight="1">
      <c r="B28" s="32"/>
      <c r="D28" s="27" t="s">
        <v>32</v>
      </c>
      <c r="L28" s="32"/>
    </row>
    <row r="29" spans="2:12" s="7" customFormat="1" ht="16.5" hidden="1" customHeight="1">
      <c r="B29" s="94"/>
      <c r="E29" s="240" t="s">
        <v>1</v>
      </c>
      <c r="F29" s="240"/>
      <c r="G29" s="240"/>
      <c r="H29" s="240"/>
      <c r="L29" s="94"/>
    </row>
    <row r="30" spans="2:12" s="1" customFormat="1" ht="6.95" hidden="1" customHeight="1">
      <c r="B30" s="32"/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25.35" hidden="1" customHeight="1">
      <c r="B32" s="32"/>
      <c r="D32" s="95" t="s">
        <v>33</v>
      </c>
      <c r="J32" s="66">
        <f>ROUND(J121, 2)</f>
        <v>0</v>
      </c>
      <c r="L32" s="32"/>
    </row>
    <row r="33" spans="2:12" s="1" customFormat="1" ht="6.95" hidden="1" customHeight="1">
      <c r="B33" s="32"/>
      <c r="D33" s="53"/>
      <c r="E33" s="53"/>
      <c r="F33" s="53"/>
      <c r="G33" s="53"/>
      <c r="H33" s="53"/>
      <c r="I33" s="53"/>
      <c r="J33" s="53"/>
      <c r="K33" s="53"/>
      <c r="L33" s="32"/>
    </row>
    <row r="34" spans="2:12" s="1" customFormat="1" ht="14.45" hidden="1" customHeight="1">
      <c r="B34" s="32"/>
      <c r="F34" s="35" t="s">
        <v>35</v>
      </c>
      <c r="I34" s="35" t="s">
        <v>34</v>
      </c>
      <c r="J34" s="35" t="s">
        <v>36</v>
      </c>
      <c r="L34" s="32"/>
    </row>
    <row r="35" spans="2:12" s="1" customFormat="1" ht="14.45" hidden="1" customHeight="1">
      <c r="B35" s="32"/>
      <c r="D35" s="55" t="s">
        <v>37</v>
      </c>
      <c r="E35" s="27" t="s">
        <v>38</v>
      </c>
      <c r="F35" s="86">
        <f>ROUND((SUM(BE121:BE132)),  2)</f>
        <v>0</v>
      </c>
      <c r="I35" s="96">
        <v>0.21</v>
      </c>
      <c r="J35" s="86">
        <f>ROUND(((SUM(BE121:BE132))*I35),  2)</f>
        <v>0</v>
      </c>
      <c r="L35" s="32"/>
    </row>
    <row r="36" spans="2:12" s="1" customFormat="1" ht="14.45" hidden="1" customHeight="1">
      <c r="B36" s="32"/>
      <c r="E36" s="27" t="s">
        <v>39</v>
      </c>
      <c r="F36" s="86">
        <f>ROUND((SUM(BF121:BF132)),  2)</f>
        <v>0</v>
      </c>
      <c r="I36" s="96">
        <v>0.12</v>
      </c>
      <c r="J36" s="86">
        <f>ROUND(((SUM(BF121:BF132))*I36),  2)</f>
        <v>0</v>
      </c>
      <c r="L36" s="32"/>
    </row>
    <row r="37" spans="2:12" s="1" customFormat="1" ht="14.45" hidden="1" customHeight="1">
      <c r="B37" s="32"/>
      <c r="E37" s="27" t="s">
        <v>40</v>
      </c>
      <c r="F37" s="86">
        <f>ROUND((SUM(BG121:BG132)),  2)</f>
        <v>0</v>
      </c>
      <c r="I37" s="96">
        <v>0.21</v>
      </c>
      <c r="J37" s="86">
        <f>0</f>
        <v>0</v>
      </c>
      <c r="L37" s="32"/>
    </row>
    <row r="38" spans="2:12" s="1" customFormat="1" ht="14.45" hidden="1" customHeight="1">
      <c r="B38" s="32"/>
      <c r="E38" s="27" t="s">
        <v>41</v>
      </c>
      <c r="F38" s="86">
        <f>ROUND((SUM(BH121:BH132)),  2)</f>
        <v>0</v>
      </c>
      <c r="I38" s="96">
        <v>0.12</v>
      </c>
      <c r="J38" s="86">
        <f>0</f>
        <v>0</v>
      </c>
      <c r="L38" s="32"/>
    </row>
    <row r="39" spans="2:12" s="1" customFormat="1" ht="14.45" hidden="1" customHeight="1">
      <c r="B39" s="32"/>
      <c r="E39" s="27" t="s">
        <v>42</v>
      </c>
      <c r="F39" s="86">
        <f>ROUND((SUM(BI121:BI132)),  2)</f>
        <v>0</v>
      </c>
      <c r="I39" s="96">
        <v>0</v>
      </c>
      <c r="J39" s="86">
        <f>0</f>
        <v>0</v>
      </c>
      <c r="L39" s="32"/>
    </row>
    <row r="40" spans="2:12" s="1" customFormat="1" ht="6.95" hidden="1" customHeight="1">
      <c r="B40" s="32"/>
      <c r="L40" s="32"/>
    </row>
    <row r="41" spans="2:12" s="1" customFormat="1" ht="25.35" hidden="1" customHeight="1">
      <c r="B41" s="32"/>
      <c r="C41" s="97"/>
      <c r="D41" s="98" t="s">
        <v>43</v>
      </c>
      <c r="E41" s="57"/>
      <c r="F41" s="57"/>
      <c r="G41" s="99" t="s">
        <v>44</v>
      </c>
      <c r="H41" s="100" t="s">
        <v>45</v>
      </c>
      <c r="I41" s="57"/>
      <c r="J41" s="101">
        <f>SUM(J32:J39)</f>
        <v>0</v>
      </c>
      <c r="K41" s="102"/>
      <c r="L41" s="32"/>
    </row>
    <row r="42" spans="2:12" s="1" customFormat="1" ht="14.45" hidden="1" customHeight="1">
      <c r="B42" s="32"/>
      <c r="L42" s="32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12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12" s="1" customFormat="1" ht="24.95" customHeight="1">
      <c r="B82" s="32"/>
      <c r="C82" s="21" t="s">
        <v>103</v>
      </c>
      <c r="L82" s="32"/>
    </row>
    <row r="83" spans="2:12" s="1" customFormat="1" ht="6.95" customHeight="1">
      <c r="B83" s="32"/>
      <c r="L83" s="32"/>
    </row>
    <row r="84" spans="2:12" s="1" customFormat="1" ht="12" customHeight="1">
      <c r="B84" s="32"/>
      <c r="C84" s="27" t="s">
        <v>16</v>
      </c>
      <c r="L84" s="32"/>
    </row>
    <row r="85" spans="2:12" s="1" customFormat="1" ht="16.5" customHeight="1">
      <c r="B85" s="32"/>
      <c r="E85" s="252" t="str">
        <f>E7</f>
        <v>AREÁL VH Agroprodukt - Hala skladování potravin</v>
      </c>
      <c r="F85" s="253"/>
      <c r="G85" s="253"/>
      <c r="H85" s="253"/>
      <c r="L85" s="32"/>
    </row>
    <row r="86" spans="2:12" ht="12" customHeight="1">
      <c r="B86" s="20"/>
      <c r="C86" s="27" t="s">
        <v>101</v>
      </c>
      <c r="L86" s="20"/>
    </row>
    <row r="87" spans="2:12" s="1" customFormat="1" ht="16.5" customHeight="1">
      <c r="B87" s="32"/>
      <c r="E87" s="252" t="s">
        <v>234</v>
      </c>
      <c r="F87" s="254"/>
      <c r="G87" s="254"/>
      <c r="H87" s="254"/>
      <c r="L87" s="32"/>
    </row>
    <row r="88" spans="2:12" s="1" customFormat="1" ht="12" customHeight="1">
      <c r="B88" s="32"/>
      <c r="C88" s="27" t="s">
        <v>237</v>
      </c>
      <c r="L88" s="32"/>
    </row>
    <row r="89" spans="2:12" s="1" customFormat="1" ht="16.5" customHeight="1">
      <c r="B89" s="32"/>
      <c r="E89" s="209" t="str">
        <f>E11</f>
        <v>TZB - Technologické zařízení budov</v>
      </c>
      <c r="F89" s="254"/>
      <c r="G89" s="254"/>
      <c r="H89" s="254"/>
      <c r="L89" s="32"/>
    </row>
    <row r="90" spans="2:12" s="1" customFormat="1" ht="6.95" customHeight="1">
      <c r="B90" s="32"/>
      <c r="L90" s="32"/>
    </row>
    <row r="91" spans="2:12" s="1" customFormat="1" ht="12" customHeight="1">
      <c r="B91" s="32"/>
      <c r="C91" s="27" t="s">
        <v>20</v>
      </c>
      <c r="F91" s="25" t="str">
        <f>F14</f>
        <v xml:space="preserve"> </v>
      </c>
      <c r="I91" s="27" t="s">
        <v>22</v>
      </c>
      <c r="J91" s="52" t="str">
        <f>IF(J14="","",J14)</f>
        <v>28. 1. 2026</v>
      </c>
      <c r="L91" s="32"/>
    </row>
    <row r="92" spans="2:12" s="1" customFormat="1" ht="6.95" customHeight="1">
      <c r="B92" s="32"/>
      <c r="L92" s="32"/>
    </row>
    <row r="93" spans="2:12" s="1" customFormat="1" ht="15.2" customHeight="1">
      <c r="B93" s="32"/>
      <c r="C93" s="27" t="s">
        <v>24</v>
      </c>
      <c r="F93" s="25" t="str">
        <f>E17</f>
        <v xml:space="preserve"> </v>
      </c>
      <c r="I93" s="27" t="s">
        <v>29</v>
      </c>
      <c r="J93" s="30" t="str">
        <f>E23</f>
        <v xml:space="preserve"> </v>
      </c>
      <c r="L93" s="32"/>
    </row>
    <row r="94" spans="2:12" s="1" customFormat="1" ht="15.2" customHeight="1">
      <c r="B94" s="32"/>
      <c r="C94" s="27" t="s">
        <v>27</v>
      </c>
      <c r="F94" s="25" t="str">
        <f>IF(E20="","",E20)</f>
        <v>Vyplň údaj</v>
      </c>
      <c r="I94" s="27" t="s">
        <v>31</v>
      </c>
      <c r="J94" s="30" t="str">
        <f>E26</f>
        <v xml:space="preserve"> </v>
      </c>
      <c r="L94" s="32"/>
    </row>
    <row r="95" spans="2:12" s="1" customFormat="1" ht="10.35" customHeight="1">
      <c r="B95" s="32"/>
      <c r="L95" s="32"/>
    </row>
    <row r="96" spans="2:12" s="1" customFormat="1" ht="29.25" customHeight="1">
      <c r="B96" s="32"/>
      <c r="C96" s="105" t="s">
        <v>104</v>
      </c>
      <c r="D96" s="97"/>
      <c r="E96" s="97"/>
      <c r="F96" s="97"/>
      <c r="G96" s="97"/>
      <c r="H96" s="97"/>
      <c r="I96" s="97"/>
      <c r="J96" s="106" t="s">
        <v>105</v>
      </c>
      <c r="K96" s="97"/>
      <c r="L96" s="32"/>
    </row>
    <row r="97" spans="2:47" s="1" customFormat="1" ht="10.35" customHeight="1">
      <c r="B97" s="32"/>
      <c r="L97" s="32"/>
    </row>
    <row r="98" spans="2:47" s="1" customFormat="1" ht="22.9" customHeight="1">
      <c r="B98" s="32"/>
      <c r="C98" s="107" t="s">
        <v>106</v>
      </c>
      <c r="J98" s="66">
        <f>J121</f>
        <v>0</v>
      </c>
      <c r="L98" s="32"/>
      <c r="AU98" s="17" t="s">
        <v>107</v>
      </c>
    </row>
    <row r="99" spans="2:47" s="8" customFormat="1" ht="24.95" customHeight="1">
      <c r="B99" s="108"/>
      <c r="D99" s="109" t="s">
        <v>1434</v>
      </c>
      <c r="E99" s="110"/>
      <c r="F99" s="110"/>
      <c r="G99" s="110"/>
      <c r="H99" s="110"/>
      <c r="I99" s="110"/>
      <c r="J99" s="111">
        <f>J122</f>
        <v>0</v>
      </c>
      <c r="L99" s="108"/>
    </row>
    <row r="100" spans="2:47" s="1" customFormat="1" ht="21.75" customHeight="1">
      <c r="B100" s="32"/>
      <c r="L100" s="32"/>
    </row>
    <row r="101" spans="2:47" s="1" customFormat="1" ht="6.95" customHeight="1">
      <c r="B101" s="44"/>
      <c r="C101" s="45"/>
      <c r="D101" s="45"/>
      <c r="E101" s="45"/>
      <c r="F101" s="45"/>
      <c r="G101" s="45"/>
      <c r="H101" s="45"/>
      <c r="I101" s="45"/>
      <c r="J101" s="45"/>
      <c r="K101" s="45"/>
      <c r="L101" s="32"/>
    </row>
    <row r="105" spans="2:47" s="1" customFormat="1" ht="6.95" customHeight="1">
      <c r="B105" s="46"/>
      <c r="C105" s="47"/>
      <c r="D105" s="47"/>
      <c r="E105" s="47"/>
      <c r="F105" s="47"/>
      <c r="G105" s="47"/>
      <c r="H105" s="47"/>
      <c r="I105" s="47"/>
      <c r="J105" s="47"/>
      <c r="K105" s="47"/>
      <c r="L105" s="32"/>
    </row>
    <row r="106" spans="2:47" s="1" customFormat="1" ht="24.95" customHeight="1">
      <c r="B106" s="32"/>
      <c r="C106" s="21" t="s">
        <v>112</v>
      </c>
      <c r="L106" s="32"/>
    </row>
    <row r="107" spans="2:47" s="1" customFormat="1" ht="6.95" customHeight="1">
      <c r="B107" s="32"/>
      <c r="L107" s="32"/>
    </row>
    <row r="108" spans="2:47" s="1" customFormat="1" ht="12" customHeight="1">
      <c r="B108" s="32"/>
      <c r="C108" s="27" t="s">
        <v>16</v>
      </c>
      <c r="L108" s="32"/>
    </row>
    <row r="109" spans="2:47" s="1" customFormat="1" ht="16.5" customHeight="1">
      <c r="B109" s="32"/>
      <c r="E109" s="252" t="str">
        <f>E7</f>
        <v>AREÁL VH Agroprodukt - Hala skladování potravin</v>
      </c>
      <c r="F109" s="253"/>
      <c r="G109" s="253"/>
      <c r="H109" s="253"/>
      <c r="L109" s="32"/>
    </row>
    <row r="110" spans="2:47" ht="12" customHeight="1">
      <c r="B110" s="20"/>
      <c r="C110" s="27" t="s">
        <v>101</v>
      </c>
      <c r="L110" s="20"/>
    </row>
    <row r="111" spans="2:47" s="1" customFormat="1" ht="16.5" customHeight="1">
      <c r="B111" s="32"/>
      <c r="E111" s="252" t="s">
        <v>234</v>
      </c>
      <c r="F111" s="254"/>
      <c r="G111" s="254"/>
      <c r="H111" s="254"/>
      <c r="L111" s="32"/>
    </row>
    <row r="112" spans="2:47" s="1" customFormat="1" ht="12" customHeight="1">
      <c r="B112" s="32"/>
      <c r="C112" s="27" t="s">
        <v>237</v>
      </c>
      <c r="L112" s="32"/>
    </row>
    <row r="113" spans="2:65" s="1" customFormat="1" ht="16.5" customHeight="1">
      <c r="B113" s="32"/>
      <c r="E113" s="209" t="str">
        <f>E11</f>
        <v>TZB - Technologické zařízení budov</v>
      </c>
      <c r="F113" s="254"/>
      <c r="G113" s="254"/>
      <c r="H113" s="254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F14</f>
        <v xml:space="preserve"> </v>
      </c>
      <c r="I115" s="27" t="s">
        <v>22</v>
      </c>
      <c r="J115" s="52" t="str">
        <f>IF(J14="","",J14)</f>
        <v>28. 1. 2026</v>
      </c>
      <c r="L115" s="32"/>
    </row>
    <row r="116" spans="2:65" s="1" customFormat="1" ht="6.95" customHeight="1">
      <c r="B116" s="32"/>
      <c r="L116" s="32"/>
    </row>
    <row r="117" spans="2:65" s="1" customFormat="1" ht="15.2" customHeight="1">
      <c r="B117" s="32"/>
      <c r="C117" s="27" t="s">
        <v>24</v>
      </c>
      <c r="F117" s="25" t="str">
        <f>E17</f>
        <v xml:space="preserve"> </v>
      </c>
      <c r="I117" s="27" t="s">
        <v>29</v>
      </c>
      <c r="J117" s="30" t="str">
        <f>E23</f>
        <v xml:space="preserve"> </v>
      </c>
      <c r="L117" s="32"/>
    </row>
    <row r="118" spans="2:65" s="1" customFormat="1" ht="15.2" customHeight="1">
      <c r="B118" s="32"/>
      <c r="C118" s="27" t="s">
        <v>27</v>
      </c>
      <c r="F118" s="25" t="str">
        <f>IF(E20="","",E20)</f>
        <v>Vyplň údaj</v>
      </c>
      <c r="I118" s="27" t="s">
        <v>31</v>
      </c>
      <c r="J118" s="30" t="str">
        <f>E26</f>
        <v xml:space="preserve"> 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6"/>
      <c r="C120" s="117" t="s">
        <v>113</v>
      </c>
      <c r="D120" s="118" t="s">
        <v>58</v>
      </c>
      <c r="E120" s="118" t="s">
        <v>54</v>
      </c>
      <c r="F120" s="118" t="s">
        <v>55</v>
      </c>
      <c r="G120" s="118" t="s">
        <v>114</v>
      </c>
      <c r="H120" s="118" t="s">
        <v>115</v>
      </c>
      <c r="I120" s="118" t="s">
        <v>116</v>
      </c>
      <c r="J120" s="118" t="s">
        <v>105</v>
      </c>
      <c r="K120" s="119" t="s">
        <v>117</v>
      </c>
      <c r="L120" s="116"/>
      <c r="M120" s="59" t="s">
        <v>1</v>
      </c>
      <c r="N120" s="60" t="s">
        <v>37</v>
      </c>
      <c r="O120" s="60" t="s">
        <v>118</v>
      </c>
      <c r="P120" s="60" t="s">
        <v>119</v>
      </c>
      <c r="Q120" s="60" t="s">
        <v>120</v>
      </c>
      <c r="R120" s="60" t="s">
        <v>121</v>
      </c>
      <c r="S120" s="60" t="s">
        <v>122</v>
      </c>
      <c r="T120" s="61" t="s">
        <v>123</v>
      </c>
    </row>
    <row r="121" spans="2:65" s="1" customFormat="1" ht="22.9" customHeight="1">
      <c r="B121" s="32"/>
      <c r="C121" s="64" t="s">
        <v>124</v>
      </c>
      <c r="J121" s="120">
        <f>BK121</f>
        <v>0</v>
      </c>
      <c r="L121" s="32"/>
      <c r="M121" s="62"/>
      <c r="N121" s="53"/>
      <c r="O121" s="53"/>
      <c r="P121" s="121">
        <f>P122</f>
        <v>0</v>
      </c>
      <c r="Q121" s="53"/>
      <c r="R121" s="121">
        <f>R122</f>
        <v>0</v>
      </c>
      <c r="S121" s="53"/>
      <c r="T121" s="122">
        <f>T122</f>
        <v>0</v>
      </c>
      <c r="AT121" s="17" t="s">
        <v>72</v>
      </c>
      <c r="AU121" s="17" t="s">
        <v>107</v>
      </c>
      <c r="BK121" s="123">
        <f>BK122</f>
        <v>0</v>
      </c>
    </row>
    <row r="122" spans="2:65" s="11" customFormat="1" ht="25.9" customHeight="1">
      <c r="B122" s="124"/>
      <c r="D122" s="125" t="s">
        <v>72</v>
      </c>
      <c r="E122" s="126" t="s">
        <v>1435</v>
      </c>
      <c r="F122" s="126" t="s">
        <v>1436</v>
      </c>
      <c r="I122" s="127"/>
      <c r="J122" s="128">
        <f>BK122</f>
        <v>0</v>
      </c>
      <c r="L122" s="124"/>
      <c r="M122" s="129"/>
      <c r="P122" s="130">
        <f>SUM(P123:P132)</f>
        <v>0</v>
      </c>
      <c r="R122" s="130">
        <f>SUM(R123:R132)</f>
        <v>0</v>
      </c>
      <c r="T122" s="131">
        <f>SUM(T123:T132)</f>
        <v>0</v>
      </c>
      <c r="AR122" s="125" t="s">
        <v>134</v>
      </c>
      <c r="AT122" s="132" t="s">
        <v>72</v>
      </c>
      <c r="AU122" s="132" t="s">
        <v>73</v>
      </c>
      <c r="AY122" s="125" t="s">
        <v>127</v>
      </c>
      <c r="BK122" s="133">
        <f>SUM(BK123:BK132)</f>
        <v>0</v>
      </c>
    </row>
    <row r="123" spans="2:65" s="1" customFormat="1" ht="16.5" customHeight="1">
      <c r="B123" s="136"/>
      <c r="C123" s="137" t="s">
        <v>81</v>
      </c>
      <c r="D123" s="137" t="s">
        <v>129</v>
      </c>
      <c r="E123" s="138" t="s">
        <v>1437</v>
      </c>
      <c r="F123" s="139" t="s">
        <v>1438</v>
      </c>
      <c r="G123" s="140" t="s">
        <v>560</v>
      </c>
      <c r="H123" s="141">
        <v>1</v>
      </c>
      <c r="I123" s="142"/>
      <c r="J123" s="143">
        <f>ROUND(I123*H123,2)</f>
        <v>0</v>
      </c>
      <c r="K123" s="139" t="s">
        <v>1</v>
      </c>
      <c r="L123" s="32"/>
      <c r="M123" s="144" t="s">
        <v>1</v>
      </c>
      <c r="N123" s="145" t="s">
        <v>39</v>
      </c>
      <c r="P123" s="146">
        <f>O123*H123</f>
        <v>0</v>
      </c>
      <c r="Q123" s="146">
        <v>0</v>
      </c>
      <c r="R123" s="146">
        <f>Q123*H123</f>
        <v>0</v>
      </c>
      <c r="S123" s="146">
        <v>0</v>
      </c>
      <c r="T123" s="147">
        <f>S123*H123</f>
        <v>0</v>
      </c>
      <c r="AR123" s="148" t="s">
        <v>1428</v>
      </c>
      <c r="AT123" s="148" t="s">
        <v>129</v>
      </c>
      <c r="AU123" s="148" t="s">
        <v>81</v>
      </c>
      <c r="AY123" s="17" t="s">
        <v>127</v>
      </c>
      <c r="BE123" s="149">
        <f>IF(N123="základní",J123,0)</f>
        <v>0</v>
      </c>
      <c r="BF123" s="149">
        <f>IF(N123="snížená",J123,0)</f>
        <v>0</v>
      </c>
      <c r="BG123" s="149">
        <f>IF(N123="zákl. přenesená",J123,0)</f>
        <v>0</v>
      </c>
      <c r="BH123" s="149">
        <f>IF(N123="sníž. přenesená",J123,0)</f>
        <v>0</v>
      </c>
      <c r="BI123" s="149">
        <f>IF(N123="nulová",J123,0)</f>
        <v>0</v>
      </c>
      <c r="BJ123" s="17" t="s">
        <v>89</v>
      </c>
      <c r="BK123" s="149">
        <f>ROUND(I123*H123,2)</f>
        <v>0</v>
      </c>
      <c r="BL123" s="17" t="s">
        <v>1428</v>
      </c>
      <c r="BM123" s="148" t="s">
        <v>1439</v>
      </c>
    </row>
    <row r="124" spans="2:65" s="1" customFormat="1" ht="11.25">
      <c r="B124" s="32"/>
      <c r="D124" s="150" t="s">
        <v>136</v>
      </c>
      <c r="F124" s="151" t="s">
        <v>1438</v>
      </c>
      <c r="I124" s="152"/>
      <c r="L124" s="32"/>
      <c r="M124" s="153"/>
      <c r="T124" s="56"/>
      <c r="AT124" s="17" t="s">
        <v>136</v>
      </c>
      <c r="AU124" s="17" t="s">
        <v>81</v>
      </c>
    </row>
    <row r="125" spans="2:65" s="1" customFormat="1" ht="16.5" customHeight="1">
      <c r="B125" s="136"/>
      <c r="C125" s="137" t="s">
        <v>89</v>
      </c>
      <c r="D125" s="137" t="s">
        <v>129</v>
      </c>
      <c r="E125" s="138" t="s">
        <v>1440</v>
      </c>
      <c r="F125" s="139" t="s">
        <v>1441</v>
      </c>
      <c r="G125" s="140" t="s">
        <v>560</v>
      </c>
      <c r="H125" s="141">
        <v>1</v>
      </c>
      <c r="I125" s="142"/>
      <c r="J125" s="143">
        <f>ROUND(I125*H125,2)</f>
        <v>0</v>
      </c>
      <c r="K125" s="139" t="s">
        <v>1</v>
      </c>
      <c r="L125" s="32"/>
      <c r="M125" s="144" t="s">
        <v>1</v>
      </c>
      <c r="N125" s="145" t="s">
        <v>39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1428</v>
      </c>
      <c r="AT125" s="148" t="s">
        <v>129</v>
      </c>
      <c r="AU125" s="148" t="s">
        <v>81</v>
      </c>
      <c r="AY125" s="17" t="s">
        <v>127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89</v>
      </c>
      <c r="BK125" s="149">
        <f>ROUND(I125*H125,2)</f>
        <v>0</v>
      </c>
      <c r="BL125" s="17" t="s">
        <v>1428</v>
      </c>
      <c r="BM125" s="148" t="s">
        <v>1442</v>
      </c>
    </row>
    <row r="126" spans="2:65" s="1" customFormat="1" ht="11.25">
      <c r="B126" s="32"/>
      <c r="D126" s="150" t="s">
        <v>136</v>
      </c>
      <c r="F126" s="151" t="s">
        <v>1441</v>
      </c>
      <c r="I126" s="152"/>
      <c r="L126" s="32"/>
      <c r="M126" s="153"/>
      <c r="T126" s="56"/>
      <c r="AT126" s="17" t="s">
        <v>136</v>
      </c>
      <c r="AU126" s="17" t="s">
        <v>81</v>
      </c>
    </row>
    <row r="127" spans="2:65" s="1" customFormat="1" ht="16.5" customHeight="1">
      <c r="B127" s="136"/>
      <c r="C127" s="137" t="s">
        <v>144</v>
      </c>
      <c r="D127" s="137" t="s">
        <v>129</v>
      </c>
      <c r="E127" s="138" t="s">
        <v>1443</v>
      </c>
      <c r="F127" s="139" t="s">
        <v>1444</v>
      </c>
      <c r="G127" s="140" t="s">
        <v>560</v>
      </c>
      <c r="H127" s="141">
        <v>1</v>
      </c>
      <c r="I127" s="142"/>
      <c r="J127" s="143">
        <f>ROUND(I127*H127,2)</f>
        <v>0</v>
      </c>
      <c r="K127" s="139" t="s">
        <v>1</v>
      </c>
      <c r="L127" s="32"/>
      <c r="M127" s="144" t="s">
        <v>1</v>
      </c>
      <c r="N127" s="145" t="s">
        <v>39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1428</v>
      </c>
      <c r="AT127" s="148" t="s">
        <v>129</v>
      </c>
      <c r="AU127" s="148" t="s">
        <v>81</v>
      </c>
      <c r="AY127" s="17" t="s">
        <v>127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89</v>
      </c>
      <c r="BK127" s="149">
        <f>ROUND(I127*H127,2)</f>
        <v>0</v>
      </c>
      <c r="BL127" s="17" t="s">
        <v>1428</v>
      </c>
      <c r="BM127" s="148" t="s">
        <v>1445</v>
      </c>
    </row>
    <row r="128" spans="2:65" s="1" customFormat="1" ht="11.25">
      <c r="B128" s="32"/>
      <c r="D128" s="150" t="s">
        <v>136</v>
      </c>
      <c r="F128" s="151" t="s">
        <v>1444</v>
      </c>
      <c r="I128" s="152"/>
      <c r="L128" s="32"/>
      <c r="M128" s="153"/>
      <c r="T128" s="56"/>
      <c r="AT128" s="17" t="s">
        <v>136</v>
      </c>
      <c r="AU128" s="17" t="s">
        <v>81</v>
      </c>
    </row>
    <row r="129" spans="2:65" s="1" customFormat="1" ht="16.5" customHeight="1">
      <c r="B129" s="136"/>
      <c r="C129" s="137" t="s">
        <v>134</v>
      </c>
      <c r="D129" s="137" t="s">
        <v>129</v>
      </c>
      <c r="E129" s="138" t="s">
        <v>1446</v>
      </c>
      <c r="F129" s="139" t="s">
        <v>1447</v>
      </c>
      <c r="G129" s="140" t="s">
        <v>560</v>
      </c>
      <c r="H129" s="141">
        <v>1</v>
      </c>
      <c r="I129" s="142"/>
      <c r="J129" s="143">
        <f>ROUND(I129*H129,2)</f>
        <v>0</v>
      </c>
      <c r="K129" s="139" t="s">
        <v>1</v>
      </c>
      <c r="L129" s="32"/>
      <c r="M129" s="144" t="s">
        <v>1</v>
      </c>
      <c r="N129" s="145" t="s">
        <v>39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1428</v>
      </c>
      <c r="AT129" s="148" t="s">
        <v>129</v>
      </c>
      <c r="AU129" s="148" t="s">
        <v>81</v>
      </c>
      <c r="AY129" s="17" t="s">
        <v>127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89</v>
      </c>
      <c r="BK129" s="149">
        <f>ROUND(I129*H129,2)</f>
        <v>0</v>
      </c>
      <c r="BL129" s="17" t="s">
        <v>1428</v>
      </c>
      <c r="BM129" s="148" t="s">
        <v>1448</v>
      </c>
    </row>
    <row r="130" spans="2:65" s="1" customFormat="1" ht="11.25">
      <c r="B130" s="32"/>
      <c r="D130" s="150" t="s">
        <v>136</v>
      </c>
      <c r="F130" s="151" t="s">
        <v>1447</v>
      </c>
      <c r="I130" s="152"/>
      <c r="L130" s="32"/>
      <c r="M130" s="153"/>
      <c r="T130" s="56"/>
      <c r="AT130" s="17" t="s">
        <v>136</v>
      </c>
      <c r="AU130" s="17" t="s">
        <v>81</v>
      </c>
    </row>
    <row r="131" spans="2:65" s="1" customFormat="1" ht="16.5" customHeight="1">
      <c r="B131" s="136"/>
      <c r="C131" s="137" t="s">
        <v>159</v>
      </c>
      <c r="D131" s="137" t="s">
        <v>129</v>
      </c>
      <c r="E131" s="138" t="s">
        <v>1449</v>
      </c>
      <c r="F131" s="139" t="s">
        <v>1450</v>
      </c>
      <c r="G131" s="140" t="s">
        <v>560</v>
      </c>
      <c r="H131" s="141">
        <v>1</v>
      </c>
      <c r="I131" s="142"/>
      <c r="J131" s="143">
        <f>ROUND(I131*H131,2)</f>
        <v>0</v>
      </c>
      <c r="K131" s="139" t="s">
        <v>1</v>
      </c>
      <c r="L131" s="32"/>
      <c r="M131" s="144" t="s">
        <v>1</v>
      </c>
      <c r="N131" s="145" t="s">
        <v>39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1428</v>
      </c>
      <c r="AT131" s="148" t="s">
        <v>129</v>
      </c>
      <c r="AU131" s="148" t="s">
        <v>81</v>
      </c>
      <c r="AY131" s="17" t="s">
        <v>127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89</v>
      </c>
      <c r="BK131" s="149">
        <f>ROUND(I131*H131,2)</f>
        <v>0</v>
      </c>
      <c r="BL131" s="17" t="s">
        <v>1428</v>
      </c>
      <c r="BM131" s="148" t="s">
        <v>1451</v>
      </c>
    </row>
    <row r="132" spans="2:65" s="1" customFormat="1" ht="11.25">
      <c r="B132" s="32"/>
      <c r="D132" s="150" t="s">
        <v>136</v>
      </c>
      <c r="F132" s="151" t="s">
        <v>1450</v>
      </c>
      <c r="I132" s="152"/>
      <c r="L132" s="32"/>
      <c r="M132" s="174"/>
      <c r="N132" s="175"/>
      <c r="O132" s="175"/>
      <c r="P132" s="175"/>
      <c r="Q132" s="175"/>
      <c r="R132" s="175"/>
      <c r="S132" s="175"/>
      <c r="T132" s="176"/>
      <c r="AT132" s="17" t="s">
        <v>136</v>
      </c>
      <c r="AU132" s="17" t="s">
        <v>81</v>
      </c>
    </row>
    <row r="133" spans="2:65" s="1" customFormat="1" ht="6.95" customHeight="1">
      <c r="B133" s="44"/>
      <c r="C133" s="45"/>
      <c r="D133" s="45"/>
      <c r="E133" s="45"/>
      <c r="F133" s="45"/>
      <c r="G133" s="45"/>
      <c r="H133" s="45"/>
      <c r="I133" s="45"/>
      <c r="J133" s="45"/>
      <c r="K133" s="45"/>
      <c r="L133" s="32"/>
    </row>
  </sheetData>
  <autoFilter ref="C120:K132" xr:uid="{00000000-0009-0000-0000-000003000000}"/>
  <mergeCells count="12">
    <mergeCell ref="E113:H113"/>
    <mergeCell ref="L2:V2"/>
    <mergeCell ref="E85:H85"/>
    <mergeCell ref="E87:H87"/>
    <mergeCell ref="E89:H89"/>
    <mergeCell ref="E109:H109"/>
    <mergeCell ref="E111:H111"/>
    <mergeCell ref="E7:H7"/>
    <mergeCell ref="E9:H9"/>
    <mergeCell ref="E11:H11"/>
    <mergeCell ref="E20:H20"/>
    <mergeCell ref="E29:H29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27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1" t="s">
        <v>5</v>
      </c>
      <c r="M2" s="236"/>
      <c r="N2" s="236"/>
      <c r="O2" s="236"/>
      <c r="P2" s="236"/>
      <c r="Q2" s="236"/>
      <c r="R2" s="236"/>
      <c r="S2" s="236"/>
      <c r="T2" s="236"/>
      <c r="U2" s="236"/>
      <c r="V2" s="236"/>
      <c r="AT2" s="17" t="s">
        <v>96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100</v>
      </c>
      <c r="L4" s="20"/>
      <c r="M4" s="93" t="s">
        <v>10</v>
      </c>
      <c r="AT4" s="17" t="s">
        <v>3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2" t="str">
        <f>'Rekapitulace stavby'!K6</f>
        <v>AREÁL VH Agroprodukt - Hala skladování potravin</v>
      </c>
      <c r="F7" s="253"/>
      <c r="G7" s="253"/>
      <c r="H7" s="253"/>
      <c r="L7" s="20"/>
    </row>
    <row r="8" spans="2:46" s="1" customFormat="1" ht="12" hidden="1" customHeight="1">
      <c r="B8" s="32"/>
      <c r="D8" s="27" t="s">
        <v>101</v>
      </c>
      <c r="L8" s="32"/>
    </row>
    <row r="9" spans="2:46" s="1" customFormat="1" ht="16.5" hidden="1" customHeight="1">
      <c r="B9" s="32"/>
      <c r="E9" s="209" t="s">
        <v>1452</v>
      </c>
      <c r="F9" s="254"/>
      <c r="G9" s="254"/>
      <c r="H9" s="254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28. 1. 2026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hidden="1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55" t="str">
        <f>'Rekapitulace stavby'!E14</f>
        <v>Vyplň údaj</v>
      </c>
      <c r="F18" s="235"/>
      <c r="G18" s="235"/>
      <c r="H18" s="235"/>
      <c r="I18" s="27" t="s">
        <v>26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hidden="1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32</v>
      </c>
      <c r="L26" s="32"/>
    </row>
    <row r="27" spans="2:12" s="7" customFormat="1" ht="16.5" hidden="1" customHeight="1">
      <c r="B27" s="94"/>
      <c r="E27" s="240" t="s">
        <v>1</v>
      </c>
      <c r="F27" s="240"/>
      <c r="G27" s="240"/>
      <c r="H27" s="240"/>
      <c r="L27" s="94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5" t="s">
        <v>33</v>
      </c>
      <c r="J30" s="66">
        <f>ROUND(J117,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hidden="1" customHeight="1">
      <c r="B33" s="32"/>
      <c r="D33" s="55" t="s">
        <v>37</v>
      </c>
      <c r="E33" s="27" t="s">
        <v>38</v>
      </c>
      <c r="F33" s="86">
        <f>ROUND((SUM(BE117:BE126)),  2)</f>
        <v>0</v>
      </c>
      <c r="I33" s="96">
        <v>0.21</v>
      </c>
      <c r="J33" s="86">
        <f>ROUND(((SUM(BE117:BE126))*I33),  2)</f>
        <v>0</v>
      </c>
      <c r="L33" s="32"/>
    </row>
    <row r="34" spans="2:12" s="1" customFormat="1" ht="14.45" hidden="1" customHeight="1">
      <c r="B34" s="32"/>
      <c r="E34" s="27" t="s">
        <v>39</v>
      </c>
      <c r="F34" s="86">
        <f>ROUND((SUM(BF117:BF126)),  2)</f>
        <v>0</v>
      </c>
      <c r="I34" s="96">
        <v>0.12</v>
      </c>
      <c r="J34" s="86">
        <f>ROUND(((SUM(BF117:BF126))*I34),  2)</f>
        <v>0</v>
      </c>
      <c r="L34" s="32"/>
    </row>
    <row r="35" spans="2:12" s="1" customFormat="1" ht="14.45" hidden="1" customHeight="1">
      <c r="B35" s="32"/>
      <c r="E35" s="27" t="s">
        <v>40</v>
      </c>
      <c r="F35" s="86">
        <f>ROUND((SUM(BG117:BG126)),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41</v>
      </c>
      <c r="F36" s="86">
        <f>ROUND((SUM(BH117:BH126)),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42</v>
      </c>
      <c r="F37" s="86">
        <f>ROUND((SUM(BI117:BI126)),  2)</f>
        <v>0</v>
      </c>
      <c r="I37" s="96">
        <v>0</v>
      </c>
      <c r="J37" s="86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103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2" t="str">
        <f>E7</f>
        <v>AREÁL VH Agroprodukt - Hala skladování potravin</v>
      </c>
      <c r="F85" s="253"/>
      <c r="G85" s="253"/>
      <c r="H85" s="253"/>
      <c r="L85" s="32"/>
    </row>
    <row r="86" spans="2:47" s="1" customFormat="1" ht="12" customHeight="1">
      <c r="B86" s="32"/>
      <c r="C86" s="27" t="s">
        <v>101</v>
      </c>
      <c r="L86" s="32"/>
    </row>
    <row r="87" spans="2:47" s="1" customFormat="1" ht="16.5" customHeight="1">
      <c r="B87" s="32"/>
      <c r="E87" s="209" t="str">
        <f>E9</f>
        <v>TI - Technická infrastruktura</v>
      </c>
      <c r="F87" s="254"/>
      <c r="G87" s="254"/>
      <c r="H87" s="254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28. 1. 2026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104</v>
      </c>
      <c r="D94" s="97"/>
      <c r="E94" s="97"/>
      <c r="F94" s="97"/>
      <c r="G94" s="97"/>
      <c r="H94" s="97"/>
      <c r="I94" s="97"/>
      <c r="J94" s="106" t="s">
        <v>105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106</v>
      </c>
      <c r="J96" s="66">
        <f>J117</f>
        <v>0</v>
      </c>
      <c r="L96" s="32"/>
      <c r="AU96" s="17" t="s">
        <v>107</v>
      </c>
    </row>
    <row r="97" spans="2:12" s="8" customFormat="1" ht="24.95" customHeight="1">
      <c r="B97" s="108"/>
      <c r="D97" s="109" t="s">
        <v>1434</v>
      </c>
      <c r="E97" s="110"/>
      <c r="F97" s="110"/>
      <c r="G97" s="110"/>
      <c r="H97" s="110"/>
      <c r="I97" s="110"/>
      <c r="J97" s="111">
        <f>J118</f>
        <v>0</v>
      </c>
      <c r="L97" s="108"/>
    </row>
    <row r="98" spans="2:12" s="1" customFormat="1" ht="21.75" customHeight="1">
      <c r="B98" s="32"/>
      <c r="L98" s="32"/>
    </row>
    <row r="99" spans="2:12" s="1" customFormat="1" ht="6.95" customHeight="1">
      <c r="B99" s="44"/>
      <c r="C99" s="45"/>
      <c r="D99" s="45"/>
      <c r="E99" s="45"/>
      <c r="F99" s="45"/>
      <c r="G99" s="45"/>
      <c r="H99" s="45"/>
      <c r="I99" s="45"/>
      <c r="J99" s="45"/>
      <c r="K99" s="45"/>
      <c r="L99" s="32"/>
    </row>
    <row r="103" spans="2:12" s="1" customFormat="1" ht="6.95" customHeight="1">
      <c r="B103" s="46"/>
      <c r="C103" s="47"/>
      <c r="D103" s="47"/>
      <c r="E103" s="47"/>
      <c r="F103" s="47"/>
      <c r="G103" s="47"/>
      <c r="H103" s="47"/>
      <c r="I103" s="47"/>
      <c r="J103" s="47"/>
      <c r="K103" s="47"/>
      <c r="L103" s="32"/>
    </row>
    <row r="104" spans="2:12" s="1" customFormat="1" ht="24.95" customHeight="1">
      <c r="B104" s="32"/>
      <c r="C104" s="21" t="s">
        <v>112</v>
      </c>
      <c r="L104" s="32"/>
    </row>
    <row r="105" spans="2:12" s="1" customFormat="1" ht="6.95" customHeight="1">
      <c r="B105" s="32"/>
      <c r="L105" s="32"/>
    </row>
    <row r="106" spans="2:12" s="1" customFormat="1" ht="12" customHeight="1">
      <c r="B106" s="32"/>
      <c r="C106" s="27" t="s">
        <v>16</v>
      </c>
      <c r="L106" s="32"/>
    </row>
    <row r="107" spans="2:12" s="1" customFormat="1" ht="16.5" customHeight="1">
      <c r="B107" s="32"/>
      <c r="E107" s="252" t="str">
        <f>E7</f>
        <v>AREÁL VH Agroprodukt - Hala skladování potravin</v>
      </c>
      <c r="F107" s="253"/>
      <c r="G107" s="253"/>
      <c r="H107" s="253"/>
      <c r="L107" s="32"/>
    </row>
    <row r="108" spans="2:12" s="1" customFormat="1" ht="12" customHeight="1">
      <c r="B108" s="32"/>
      <c r="C108" s="27" t="s">
        <v>101</v>
      </c>
      <c r="L108" s="32"/>
    </row>
    <row r="109" spans="2:12" s="1" customFormat="1" ht="16.5" customHeight="1">
      <c r="B109" s="32"/>
      <c r="E109" s="209" t="str">
        <f>E9</f>
        <v>TI - Technická infrastruktura</v>
      </c>
      <c r="F109" s="254"/>
      <c r="G109" s="254"/>
      <c r="H109" s="254"/>
      <c r="L109" s="32"/>
    </row>
    <row r="110" spans="2:12" s="1" customFormat="1" ht="6.95" customHeight="1">
      <c r="B110" s="32"/>
      <c r="L110" s="32"/>
    </row>
    <row r="111" spans="2:12" s="1" customFormat="1" ht="12" customHeight="1">
      <c r="B111" s="32"/>
      <c r="C111" s="27" t="s">
        <v>20</v>
      </c>
      <c r="F111" s="25" t="str">
        <f>F12</f>
        <v xml:space="preserve"> </v>
      </c>
      <c r="I111" s="27" t="s">
        <v>22</v>
      </c>
      <c r="J111" s="52" t="str">
        <f>IF(J12="","",J12)</f>
        <v>28. 1. 2026</v>
      </c>
      <c r="L111" s="32"/>
    </row>
    <row r="112" spans="2:12" s="1" customFormat="1" ht="6.95" customHeight="1">
      <c r="B112" s="32"/>
      <c r="L112" s="32"/>
    </row>
    <row r="113" spans="2:65" s="1" customFormat="1" ht="15.2" customHeight="1">
      <c r="B113" s="32"/>
      <c r="C113" s="27" t="s">
        <v>24</v>
      </c>
      <c r="F113" s="25" t="str">
        <f>E15</f>
        <v xml:space="preserve"> </v>
      </c>
      <c r="I113" s="27" t="s">
        <v>29</v>
      </c>
      <c r="J113" s="30" t="str">
        <f>E21</f>
        <v xml:space="preserve"> </v>
      </c>
      <c r="L113" s="32"/>
    </row>
    <row r="114" spans="2:65" s="1" customFormat="1" ht="15.2" customHeight="1">
      <c r="B114" s="32"/>
      <c r="C114" s="27" t="s">
        <v>27</v>
      </c>
      <c r="F114" s="25" t="str">
        <f>IF(E18="","",E18)</f>
        <v>Vyplň údaj</v>
      </c>
      <c r="I114" s="27" t="s">
        <v>31</v>
      </c>
      <c r="J114" s="30" t="str">
        <f>E24</f>
        <v xml:space="preserve"> </v>
      </c>
      <c r="L114" s="32"/>
    </row>
    <row r="115" spans="2:65" s="1" customFormat="1" ht="10.35" customHeight="1">
      <c r="B115" s="32"/>
      <c r="L115" s="32"/>
    </row>
    <row r="116" spans="2:65" s="10" customFormat="1" ht="29.25" customHeight="1">
      <c r="B116" s="116"/>
      <c r="C116" s="117" t="s">
        <v>113</v>
      </c>
      <c r="D116" s="118" t="s">
        <v>58</v>
      </c>
      <c r="E116" s="118" t="s">
        <v>54</v>
      </c>
      <c r="F116" s="118" t="s">
        <v>55</v>
      </c>
      <c r="G116" s="118" t="s">
        <v>114</v>
      </c>
      <c r="H116" s="118" t="s">
        <v>115</v>
      </c>
      <c r="I116" s="118" t="s">
        <v>116</v>
      </c>
      <c r="J116" s="118" t="s">
        <v>105</v>
      </c>
      <c r="K116" s="119" t="s">
        <v>117</v>
      </c>
      <c r="L116" s="116"/>
      <c r="M116" s="59" t="s">
        <v>1</v>
      </c>
      <c r="N116" s="60" t="s">
        <v>37</v>
      </c>
      <c r="O116" s="60" t="s">
        <v>118</v>
      </c>
      <c r="P116" s="60" t="s">
        <v>119</v>
      </c>
      <c r="Q116" s="60" t="s">
        <v>120</v>
      </c>
      <c r="R116" s="60" t="s">
        <v>121</v>
      </c>
      <c r="S116" s="60" t="s">
        <v>122</v>
      </c>
      <c r="T116" s="61" t="s">
        <v>123</v>
      </c>
    </row>
    <row r="117" spans="2:65" s="1" customFormat="1" ht="22.9" customHeight="1">
      <c r="B117" s="32"/>
      <c r="C117" s="64" t="s">
        <v>124</v>
      </c>
      <c r="J117" s="120">
        <f>BK117</f>
        <v>0</v>
      </c>
      <c r="L117" s="32"/>
      <c r="M117" s="62"/>
      <c r="N117" s="53"/>
      <c r="O117" s="53"/>
      <c r="P117" s="121">
        <f>P118</f>
        <v>0</v>
      </c>
      <c r="Q117" s="53"/>
      <c r="R117" s="121">
        <f>R118</f>
        <v>0</v>
      </c>
      <c r="S117" s="53"/>
      <c r="T117" s="122">
        <f>T118</f>
        <v>0</v>
      </c>
      <c r="AT117" s="17" t="s">
        <v>72</v>
      </c>
      <c r="AU117" s="17" t="s">
        <v>107</v>
      </c>
      <c r="BK117" s="123">
        <f>BK118</f>
        <v>0</v>
      </c>
    </row>
    <row r="118" spans="2:65" s="11" customFormat="1" ht="25.9" customHeight="1">
      <c r="B118" s="124"/>
      <c r="D118" s="125" t="s">
        <v>72</v>
      </c>
      <c r="E118" s="126" t="s">
        <v>1435</v>
      </c>
      <c r="F118" s="126" t="s">
        <v>1436</v>
      </c>
      <c r="I118" s="127"/>
      <c r="J118" s="128">
        <f>BK118</f>
        <v>0</v>
      </c>
      <c r="L118" s="124"/>
      <c r="M118" s="129"/>
      <c r="P118" s="130">
        <f>SUM(P119:P126)</f>
        <v>0</v>
      </c>
      <c r="R118" s="130">
        <f>SUM(R119:R126)</f>
        <v>0</v>
      </c>
      <c r="T118" s="131">
        <f>SUM(T119:T126)</f>
        <v>0</v>
      </c>
      <c r="AR118" s="125" t="s">
        <v>134</v>
      </c>
      <c r="AT118" s="132" t="s">
        <v>72</v>
      </c>
      <c r="AU118" s="132" t="s">
        <v>73</v>
      </c>
      <c r="AY118" s="125" t="s">
        <v>127</v>
      </c>
      <c r="BK118" s="133">
        <f>SUM(BK119:BK126)</f>
        <v>0</v>
      </c>
    </row>
    <row r="119" spans="2:65" s="1" customFormat="1" ht="16.5" customHeight="1">
      <c r="B119" s="136"/>
      <c r="C119" s="137" t="s">
        <v>81</v>
      </c>
      <c r="D119" s="137" t="s">
        <v>129</v>
      </c>
      <c r="E119" s="138" t="s">
        <v>1453</v>
      </c>
      <c r="F119" s="139" t="s">
        <v>1454</v>
      </c>
      <c r="G119" s="140" t="s">
        <v>592</v>
      </c>
      <c r="H119" s="141">
        <v>44</v>
      </c>
      <c r="I119" s="142"/>
      <c r="J119" s="143">
        <f>ROUND(I119*H119,2)</f>
        <v>0</v>
      </c>
      <c r="K119" s="139" t="s">
        <v>1</v>
      </c>
      <c r="L119" s="32"/>
      <c r="M119" s="144" t="s">
        <v>1</v>
      </c>
      <c r="N119" s="145" t="s">
        <v>39</v>
      </c>
      <c r="P119" s="146">
        <f>O119*H119</f>
        <v>0</v>
      </c>
      <c r="Q119" s="146">
        <v>0</v>
      </c>
      <c r="R119" s="146">
        <f>Q119*H119</f>
        <v>0</v>
      </c>
      <c r="S119" s="146">
        <v>0</v>
      </c>
      <c r="T119" s="147">
        <f>S119*H119</f>
        <v>0</v>
      </c>
      <c r="AR119" s="148" t="s">
        <v>1428</v>
      </c>
      <c r="AT119" s="148" t="s">
        <v>129</v>
      </c>
      <c r="AU119" s="148" t="s">
        <v>81</v>
      </c>
      <c r="AY119" s="17" t="s">
        <v>127</v>
      </c>
      <c r="BE119" s="149">
        <f>IF(N119="základní",J119,0)</f>
        <v>0</v>
      </c>
      <c r="BF119" s="149">
        <f>IF(N119="snížená",J119,0)</f>
        <v>0</v>
      </c>
      <c r="BG119" s="149">
        <f>IF(N119="zákl. přenesená",J119,0)</f>
        <v>0</v>
      </c>
      <c r="BH119" s="149">
        <f>IF(N119="sníž. přenesená",J119,0)</f>
        <v>0</v>
      </c>
      <c r="BI119" s="149">
        <f>IF(N119="nulová",J119,0)</f>
        <v>0</v>
      </c>
      <c r="BJ119" s="17" t="s">
        <v>89</v>
      </c>
      <c r="BK119" s="149">
        <f>ROUND(I119*H119,2)</f>
        <v>0</v>
      </c>
      <c r="BL119" s="17" t="s">
        <v>1428</v>
      </c>
      <c r="BM119" s="148" t="s">
        <v>1455</v>
      </c>
    </row>
    <row r="120" spans="2:65" s="1" customFormat="1" ht="11.25">
      <c r="B120" s="32"/>
      <c r="D120" s="150" t="s">
        <v>136</v>
      </c>
      <c r="F120" s="151" t="s">
        <v>1454</v>
      </c>
      <c r="I120" s="152"/>
      <c r="L120" s="32"/>
      <c r="M120" s="153"/>
      <c r="T120" s="56"/>
      <c r="AT120" s="17" t="s">
        <v>136</v>
      </c>
      <c r="AU120" s="17" t="s">
        <v>81</v>
      </c>
    </row>
    <row r="121" spans="2:65" s="1" customFormat="1" ht="16.5" customHeight="1">
      <c r="B121" s="136"/>
      <c r="C121" s="137" t="s">
        <v>89</v>
      </c>
      <c r="D121" s="137" t="s">
        <v>129</v>
      </c>
      <c r="E121" s="138" t="s">
        <v>1456</v>
      </c>
      <c r="F121" s="139" t="s">
        <v>1457</v>
      </c>
      <c r="G121" s="140" t="s">
        <v>592</v>
      </c>
      <c r="H121" s="141">
        <v>2</v>
      </c>
      <c r="I121" s="142"/>
      <c r="J121" s="143">
        <f>ROUND(I121*H121,2)</f>
        <v>0</v>
      </c>
      <c r="K121" s="139" t="s">
        <v>1</v>
      </c>
      <c r="L121" s="32"/>
      <c r="M121" s="144" t="s">
        <v>1</v>
      </c>
      <c r="N121" s="145" t="s">
        <v>39</v>
      </c>
      <c r="P121" s="146">
        <f>O121*H121</f>
        <v>0</v>
      </c>
      <c r="Q121" s="146">
        <v>0</v>
      </c>
      <c r="R121" s="146">
        <f>Q121*H121</f>
        <v>0</v>
      </c>
      <c r="S121" s="146">
        <v>0</v>
      </c>
      <c r="T121" s="147">
        <f>S121*H121</f>
        <v>0</v>
      </c>
      <c r="AR121" s="148" t="s">
        <v>1428</v>
      </c>
      <c r="AT121" s="148" t="s">
        <v>129</v>
      </c>
      <c r="AU121" s="148" t="s">
        <v>81</v>
      </c>
      <c r="AY121" s="17" t="s">
        <v>127</v>
      </c>
      <c r="BE121" s="149">
        <f>IF(N121="základní",J121,0)</f>
        <v>0</v>
      </c>
      <c r="BF121" s="149">
        <f>IF(N121="snížená",J121,0)</f>
        <v>0</v>
      </c>
      <c r="BG121" s="149">
        <f>IF(N121="zákl. přenesená",J121,0)</f>
        <v>0</v>
      </c>
      <c r="BH121" s="149">
        <f>IF(N121="sníž. přenesená",J121,0)</f>
        <v>0</v>
      </c>
      <c r="BI121" s="149">
        <f>IF(N121="nulová",J121,0)</f>
        <v>0</v>
      </c>
      <c r="BJ121" s="17" t="s">
        <v>89</v>
      </c>
      <c r="BK121" s="149">
        <f>ROUND(I121*H121,2)</f>
        <v>0</v>
      </c>
      <c r="BL121" s="17" t="s">
        <v>1428</v>
      </c>
      <c r="BM121" s="148" t="s">
        <v>1458</v>
      </c>
    </row>
    <row r="122" spans="2:65" s="1" customFormat="1" ht="11.25">
      <c r="B122" s="32"/>
      <c r="D122" s="150" t="s">
        <v>136</v>
      </c>
      <c r="F122" s="151" t="s">
        <v>1457</v>
      </c>
      <c r="I122" s="152"/>
      <c r="L122" s="32"/>
      <c r="M122" s="153"/>
      <c r="T122" s="56"/>
      <c r="AT122" s="17" t="s">
        <v>136</v>
      </c>
      <c r="AU122" s="17" t="s">
        <v>81</v>
      </c>
    </row>
    <row r="123" spans="2:65" s="1" customFormat="1" ht="16.5" customHeight="1">
      <c r="B123" s="136"/>
      <c r="C123" s="137" t="s">
        <v>144</v>
      </c>
      <c r="D123" s="137" t="s">
        <v>129</v>
      </c>
      <c r="E123" s="138" t="s">
        <v>1459</v>
      </c>
      <c r="F123" s="139" t="s">
        <v>1460</v>
      </c>
      <c r="G123" s="140" t="s">
        <v>592</v>
      </c>
      <c r="H123" s="141">
        <v>61</v>
      </c>
      <c r="I123" s="142"/>
      <c r="J123" s="143">
        <f>ROUND(I123*H123,2)</f>
        <v>0</v>
      </c>
      <c r="K123" s="139" t="s">
        <v>1</v>
      </c>
      <c r="L123" s="32"/>
      <c r="M123" s="144" t="s">
        <v>1</v>
      </c>
      <c r="N123" s="145" t="s">
        <v>39</v>
      </c>
      <c r="P123" s="146">
        <f>O123*H123</f>
        <v>0</v>
      </c>
      <c r="Q123" s="146">
        <v>0</v>
      </c>
      <c r="R123" s="146">
        <f>Q123*H123</f>
        <v>0</v>
      </c>
      <c r="S123" s="146">
        <v>0</v>
      </c>
      <c r="T123" s="147">
        <f>S123*H123</f>
        <v>0</v>
      </c>
      <c r="AR123" s="148" t="s">
        <v>1428</v>
      </c>
      <c r="AT123" s="148" t="s">
        <v>129</v>
      </c>
      <c r="AU123" s="148" t="s">
        <v>81</v>
      </c>
      <c r="AY123" s="17" t="s">
        <v>127</v>
      </c>
      <c r="BE123" s="149">
        <f>IF(N123="základní",J123,0)</f>
        <v>0</v>
      </c>
      <c r="BF123" s="149">
        <f>IF(N123="snížená",J123,0)</f>
        <v>0</v>
      </c>
      <c r="BG123" s="149">
        <f>IF(N123="zákl. přenesená",J123,0)</f>
        <v>0</v>
      </c>
      <c r="BH123" s="149">
        <f>IF(N123="sníž. přenesená",J123,0)</f>
        <v>0</v>
      </c>
      <c r="BI123" s="149">
        <f>IF(N123="nulová",J123,0)</f>
        <v>0</v>
      </c>
      <c r="BJ123" s="17" t="s">
        <v>89</v>
      </c>
      <c r="BK123" s="149">
        <f>ROUND(I123*H123,2)</f>
        <v>0</v>
      </c>
      <c r="BL123" s="17" t="s">
        <v>1428</v>
      </c>
      <c r="BM123" s="148" t="s">
        <v>1461</v>
      </c>
    </row>
    <row r="124" spans="2:65" s="1" customFormat="1" ht="11.25">
      <c r="B124" s="32"/>
      <c r="D124" s="150" t="s">
        <v>136</v>
      </c>
      <c r="F124" s="151" t="s">
        <v>1460</v>
      </c>
      <c r="I124" s="152"/>
      <c r="L124" s="32"/>
      <c r="M124" s="153"/>
      <c r="T124" s="56"/>
      <c r="AT124" s="17" t="s">
        <v>136</v>
      </c>
      <c r="AU124" s="17" t="s">
        <v>81</v>
      </c>
    </row>
    <row r="125" spans="2:65" s="1" customFormat="1" ht="16.5" customHeight="1">
      <c r="B125" s="136"/>
      <c r="C125" s="137" t="s">
        <v>134</v>
      </c>
      <c r="D125" s="137" t="s">
        <v>129</v>
      </c>
      <c r="E125" s="138" t="s">
        <v>1462</v>
      </c>
      <c r="F125" s="139" t="s">
        <v>1463</v>
      </c>
      <c r="G125" s="140" t="s">
        <v>592</v>
      </c>
      <c r="H125" s="141">
        <v>2</v>
      </c>
      <c r="I125" s="142"/>
      <c r="J125" s="143">
        <f>ROUND(I125*H125,2)</f>
        <v>0</v>
      </c>
      <c r="K125" s="139" t="s">
        <v>1</v>
      </c>
      <c r="L125" s="32"/>
      <c r="M125" s="144" t="s">
        <v>1</v>
      </c>
      <c r="N125" s="145" t="s">
        <v>39</v>
      </c>
      <c r="P125" s="146">
        <f>O125*H125</f>
        <v>0</v>
      </c>
      <c r="Q125" s="146">
        <v>0</v>
      </c>
      <c r="R125" s="146">
        <f>Q125*H125</f>
        <v>0</v>
      </c>
      <c r="S125" s="146">
        <v>0</v>
      </c>
      <c r="T125" s="147">
        <f>S125*H125</f>
        <v>0</v>
      </c>
      <c r="AR125" s="148" t="s">
        <v>1428</v>
      </c>
      <c r="AT125" s="148" t="s">
        <v>129</v>
      </c>
      <c r="AU125" s="148" t="s">
        <v>81</v>
      </c>
      <c r="AY125" s="17" t="s">
        <v>127</v>
      </c>
      <c r="BE125" s="149">
        <f>IF(N125="základní",J125,0)</f>
        <v>0</v>
      </c>
      <c r="BF125" s="149">
        <f>IF(N125="snížená",J125,0)</f>
        <v>0</v>
      </c>
      <c r="BG125" s="149">
        <f>IF(N125="zákl. přenesená",J125,0)</f>
        <v>0</v>
      </c>
      <c r="BH125" s="149">
        <f>IF(N125="sníž. přenesená",J125,0)</f>
        <v>0</v>
      </c>
      <c r="BI125" s="149">
        <f>IF(N125="nulová",J125,0)</f>
        <v>0</v>
      </c>
      <c r="BJ125" s="17" t="s">
        <v>89</v>
      </c>
      <c r="BK125" s="149">
        <f>ROUND(I125*H125,2)</f>
        <v>0</v>
      </c>
      <c r="BL125" s="17" t="s">
        <v>1428</v>
      </c>
      <c r="BM125" s="148" t="s">
        <v>1464</v>
      </c>
    </row>
    <row r="126" spans="2:65" s="1" customFormat="1" ht="11.25">
      <c r="B126" s="32"/>
      <c r="D126" s="150" t="s">
        <v>136</v>
      </c>
      <c r="F126" s="151" t="s">
        <v>1463</v>
      </c>
      <c r="I126" s="152"/>
      <c r="L126" s="32"/>
      <c r="M126" s="174"/>
      <c r="N126" s="175"/>
      <c r="O126" s="175"/>
      <c r="P126" s="175"/>
      <c r="Q126" s="175"/>
      <c r="R126" s="175"/>
      <c r="S126" s="175"/>
      <c r="T126" s="176"/>
      <c r="AT126" s="17" t="s">
        <v>136</v>
      </c>
      <c r="AU126" s="17" t="s">
        <v>81</v>
      </c>
    </row>
    <row r="127" spans="2:65" s="1" customFormat="1" ht="6.95" customHeight="1">
      <c r="B127" s="44"/>
      <c r="C127" s="45"/>
      <c r="D127" s="45"/>
      <c r="E127" s="45"/>
      <c r="F127" s="45"/>
      <c r="G127" s="45"/>
      <c r="H127" s="45"/>
      <c r="I127" s="45"/>
      <c r="J127" s="45"/>
      <c r="K127" s="45"/>
      <c r="L127" s="32"/>
    </row>
  </sheetData>
  <autoFilter ref="C116:K126" xr:uid="{00000000-0009-0000-0000-000004000000}"/>
  <mergeCells count="9">
    <mergeCell ref="E87:H87"/>
    <mergeCell ref="E107:H107"/>
    <mergeCell ref="E109:H109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42"/>
  <sheetViews>
    <sheetView showGridLines="0" workbookViewId="0"/>
  </sheetViews>
  <sheetFormatPr defaultRowHeight="1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1" t="s">
        <v>5</v>
      </c>
      <c r="M2" s="236"/>
      <c r="N2" s="236"/>
      <c r="O2" s="236"/>
      <c r="P2" s="236"/>
      <c r="Q2" s="236"/>
      <c r="R2" s="236"/>
      <c r="S2" s="236"/>
      <c r="T2" s="236"/>
      <c r="U2" s="236"/>
      <c r="V2" s="236"/>
      <c r="AT2" s="17" t="s">
        <v>99</v>
      </c>
    </row>
    <row r="3" spans="2:46" ht="6.95" hidden="1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20"/>
      <c r="AT3" s="17" t="s">
        <v>81</v>
      </c>
    </row>
    <row r="4" spans="2:46" ht="24.95" hidden="1" customHeight="1">
      <c r="B4" s="20"/>
      <c r="D4" s="21" t="s">
        <v>100</v>
      </c>
      <c r="L4" s="20"/>
      <c r="M4" s="93" t="s">
        <v>10</v>
      </c>
      <c r="AT4" s="17" t="s">
        <v>3</v>
      </c>
    </row>
    <row r="5" spans="2:46" ht="6.95" hidden="1" customHeight="1">
      <c r="B5" s="20"/>
      <c r="L5" s="20"/>
    </row>
    <row r="6" spans="2:46" ht="12" hidden="1" customHeight="1">
      <c r="B6" s="20"/>
      <c r="D6" s="27" t="s">
        <v>16</v>
      </c>
      <c r="L6" s="20"/>
    </row>
    <row r="7" spans="2:46" ht="16.5" hidden="1" customHeight="1">
      <c r="B7" s="20"/>
      <c r="E7" s="252" t="str">
        <f>'Rekapitulace stavby'!K6</f>
        <v>AREÁL VH Agroprodukt - Hala skladování potravin</v>
      </c>
      <c r="F7" s="253"/>
      <c r="G7" s="253"/>
      <c r="H7" s="253"/>
      <c r="L7" s="20"/>
    </row>
    <row r="8" spans="2:46" s="1" customFormat="1" ht="12" hidden="1" customHeight="1">
      <c r="B8" s="32"/>
      <c r="D8" s="27" t="s">
        <v>101</v>
      </c>
      <c r="L8" s="32"/>
    </row>
    <row r="9" spans="2:46" s="1" customFormat="1" ht="16.5" hidden="1" customHeight="1">
      <c r="B9" s="32"/>
      <c r="E9" s="209" t="s">
        <v>1465</v>
      </c>
      <c r="F9" s="254"/>
      <c r="G9" s="254"/>
      <c r="H9" s="254"/>
      <c r="L9" s="32"/>
    </row>
    <row r="10" spans="2:46" s="1" customFormat="1" ht="11.25" hidden="1">
      <c r="B10" s="32"/>
      <c r="L10" s="32"/>
    </row>
    <row r="11" spans="2:46" s="1" customFormat="1" ht="12" hidden="1" customHeight="1">
      <c r="B11" s="32"/>
      <c r="D11" s="27" t="s">
        <v>18</v>
      </c>
      <c r="F11" s="25" t="s">
        <v>1</v>
      </c>
      <c r="I11" s="27" t="s">
        <v>19</v>
      </c>
      <c r="J11" s="25" t="s">
        <v>1</v>
      </c>
      <c r="L11" s="32"/>
    </row>
    <row r="12" spans="2:46" s="1" customFormat="1" ht="12" hidden="1" customHeight="1">
      <c r="B12" s="32"/>
      <c r="D12" s="27" t="s">
        <v>20</v>
      </c>
      <c r="F12" s="25" t="s">
        <v>21</v>
      </c>
      <c r="I12" s="27" t="s">
        <v>22</v>
      </c>
      <c r="J12" s="52" t="str">
        <f>'Rekapitulace stavby'!AN8</f>
        <v>28. 1. 2026</v>
      </c>
      <c r="L12" s="32"/>
    </row>
    <row r="13" spans="2:46" s="1" customFormat="1" ht="10.9" hidden="1" customHeight="1">
      <c r="B13" s="32"/>
      <c r="L13" s="32"/>
    </row>
    <row r="14" spans="2:46" s="1" customFormat="1" ht="12" hidden="1" customHeight="1">
      <c r="B14" s="32"/>
      <c r="D14" s="27" t="s">
        <v>24</v>
      </c>
      <c r="I14" s="27" t="s">
        <v>25</v>
      </c>
      <c r="J14" s="25" t="str">
        <f>IF('Rekapitulace stavby'!AN10="","",'Rekapitulace stavby'!AN10)</f>
        <v/>
      </c>
      <c r="L14" s="32"/>
    </row>
    <row r="15" spans="2:46" s="1" customFormat="1" ht="18" hidden="1" customHeight="1">
      <c r="B15" s="32"/>
      <c r="E15" s="25" t="str">
        <f>IF('Rekapitulace stavby'!E11="","",'Rekapitulace stavby'!E11)</f>
        <v xml:space="preserve"> </v>
      </c>
      <c r="I15" s="27" t="s">
        <v>26</v>
      </c>
      <c r="J15" s="25" t="str">
        <f>IF('Rekapitulace stavby'!AN11="","",'Rekapitulace stavby'!AN11)</f>
        <v/>
      </c>
      <c r="L15" s="32"/>
    </row>
    <row r="16" spans="2:46" s="1" customFormat="1" ht="6.95" hidden="1" customHeight="1">
      <c r="B16" s="32"/>
      <c r="L16" s="32"/>
    </row>
    <row r="17" spans="2:12" s="1" customFormat="1" ht="12" hidden="1" customHeight="1">
      <c r="B17" s="32"/>
      <c r="D17" s="27" t="s">
        <v>27</v>
      </c>
      <c r="I17" s="27" t="s">
        <v>25</v>
      </c>
      <c r="J17" s="28" t="str">
        <f>'Rekapitulace stavby'!AN13</f>
        <v>Vyplň údaj</v>
      </c>
      <c r="L17" s="32"/>
    </row>
    <row r="18" spans="2:12" s="1" customFormat="1" ht="18" hidden="1" customHeight="1">
      <c r="B18" s="32"/>
      <c r="E18" s="255" t="str">
        <f>'Rekapitulace stavby'!E14</f>
        <v>Vyplň údaj</v>
      </c>
      <c r="F18" s="235"/>
      <c r="G18" s="235"/>
      <c r="H18" s="235"/>
      <c r="I18" s="27" t="s">
        <v>26</v>
      </c>
      <c r="J18" s="28" t="str">
        <f>'Rekapitulace stavby'!AN14</f>
        <v>Vyplň údaj</v>
      </c>
      <c r="L18" s="32"/>
    </row>
    <row r="19" spans="2:12" s="1" customFormat="1" ht="6.95" hidden="1" customHeight="1">
      <c r="B19" s="32"/>
      <c r="L19" s="32"/>
    </row>
    <row r="20" spans="2:12" s="1" customFormat="1" ht="12" hidden="1" customHeight="1">
      <c r="B20" s="32"/>
      <c r="D20" s="27" t="s">
        <v>29</v>
      </c>
      <c r="I20" s="27" t="s">
        <v>25</v>
      </c>
      <c r="J20" s="25" t="str">
        <f>IF('Rekapitulace stavby'!AN16="","",'Rekapitulace stavby'!AN16)</f>
        <v/>
      </c>
      <c r="L20" s="32"/>
    </row>
    <row r="21" spans="2:12" s="1" customFormat="1" ht="18" hidden="1" customHeight="1">
      <c r="B21" s="32"/>
      <c r="E21" s="25" t="str">
        <f>IF('Rekapitulace stavby'!E17="","",'Rekapitulace stavby'!E17)</f>
        <v xml:space="preserve"> </v>
      </c>
      <c r="I21" s="27" t="s">
        <v>26</v>
      </c>
      <c r="J21" s="25" t="str">
        <f>IF('Rekapitulace stavby'!AN17="","",'Rekapitulace stavby'!AN17)</f>
        <v/>
      </c>
      <c r="L21" s="32"/>
    </row>
    <row r="22" spans="2:12" s="1" customFormat="1" ht="6.95" hidden="1" customHeight="1">
      <c r="B22" s="32"/>
      <c r="L22" s="32"/>
    </row>
    <row r="23" spans="2:12" s="1" customFormat="1" ht="12" hidden="1" customHeight="1">
      <c r="B23" s="32"/>
      <c r="D23" s="27" t="s">
        <v>31</v>
      </c>
      <c r="I23" s="27" t="s">
        <v>25</v>
      </c>
      <c r="J23" s="25" t="str">
        <f>IF('Rekapitulace stavby'!AN19="","",'Rekapitulace stavby'!AN19)</f>
        <v/>
      </c>
      <c r="L23" s="32"/>
    </row>
    <row r="24" spans="2:12" s="1" customFormat="1" ht="18" hidden="1" customHeight="1">
      <c r="B24" s="32"/>
      <c r="E24" s="25" t="str">
        <f>IF('Rekapitulace stavby'!E20="","",'Rekapitulace stavby'!E20)</f>
        <v xml:space="preserve"> </v>
      </c>
      <c r="I24" s="27" t="s">
        <v>26</v>
      </c>
      <c r="J24" s="25" t="str">
        <f>IF('Rekapitulace stavby'!AN20="","",'Rekapitulace stavby'!AN20)</f>
        <v/>
      </c>
      <c r="L24" s="32"/>
    </row>
    <row r="25" spans="2:12" s="1" customFormat="1" ht="6.95" hidden="1" customHeight="1">
      <c r="B25" s="32"/>
      <c r="L25" s="32"/>
    </row>
    <row r="26" spans="2:12" s="1" customFormat="1" ht="12" hidden="1" customHeight="1">
      <c r="B26" s="32"/>
      <c r="D26" s="27" t="s">
        <v>32</v>
      </c>
      <c r="L26" s="32"/>
    </row>
    <row r="27" spans="2:12" s="7" customFormat="1" ht="16.5" hidden="1" customHeight="1">
      <c r="B27" s="94"/>
      <c r="E27" s="240" t="s">
        <v>1</v>
      </c>
      <c r="F27" s="240"/>
      <c r="G27" s="240"/>
      <c r="H27" s="240"/>
      <c r="L27" s="94"/>
    </row>
    <row r="28" spans="2:12" s="1" customFormat="1" ht="6.95" hidden="1" customHeight="1">
      <c r="B28" s="32"/>
      <c r="L28" s="32"/>
    </row>
    <row r="29" spans="2:12" s="1" customFormat="1" ht="6.95" hidden="1" customHeight="1">
      <c r="B29" s="32"/>
      <c r="D29" s="53"/>
      <c r="E29" s="53"/>
      <c r="F29" s="53"/>
      <c r="G29" s="53"/>
      <c r="H29" s="53"/>
      <c r="I29" s="53"/>
      <c r="J29" s="53"/>
      <c r="K29" s="53"/>
      <c r="L29" s="32"/>
    </row>
    <row r="30" spans="2:12" s="1" customFormat="1" ht="25.35" hidden="1" customHeight="1">
      <c r="B30" s="32"/>
      <c r="D30" s="95" t="s">
        <v>33</v>
      </c>
      <c r="J30" s="66">
        <f>ROUND(J121, 2)</f>
        <v>0</v>
      </c>
      <c r="L30" s="32"/>
    </row>
    <row r="31" spans="2:12" s="1" customFormat="1" ht="6.95" hidden="1" customHeight="1">
      <c r="B31" s="32"/>
      <c r="D31" s="53"/>
      <c r="E31" s="53"/>
      <c r="F31" s="53"/>
      <c r="G31" s="53"/>
      <c r="H31" s="53"/>
      <c r="I31" s="53"/>
      <c r="J31" s="53"/>
      <c r="K31" s="53"/>
      <c r="L31" s="32"/>
    </row>
    <row r="32" spans="2:12" s="1" customFormat="1" ht="14.45" hidden="1" customHeight="1">
      <c r="B32" s="32"/>
      <c r="F32" s="35" t="s">
        <v>35</v>
      </c>
      <c r="I32" s="35" t="s">
        <v>34</v>
      </c>
      <c r="J32" s="35" t="s">
        <v>36</v>
      </c>
      <c r="L32" s="32"/>
    </row>
    <row r="33" spans="2:12" s="1" customFormat="1" ht="14.45" hidden="1" customHeight="1">
      <c r="B33" s="32"/>
      <c r="D33" s="55" t="s">
        <v>37</v>
      </c>
      <c r="E33" s="27" t="s">
        <v>38</v>
      </c>
      <c r="F33" s="86">
        <f>ROUND((SUM(BE121:BE141)),  2)</f>
        <v>0</v>
      </c>
      <c r="I33" s="96">
        <v>0.21</v>
      </c>
      <c r="J33" s="86">
        <f>ROUND(((SUM(BE121:BE141))*I33),  2)</f>
        <v>0</v>
      </c>
      <c r="L33" s="32"/>
    </row>
    <row r="34" spans="2:12" s="1" customFormat="1" ht="14.45" hidden="1" customHeight="1">
      <c r="B34" s="32"/>
      <c r="E34" s="27" t="s">
        <v>39</v>
      </c>
      <c r="F34" s="86">
        <f>ROUND((SUM(BF121:BF141)),  2)</f>
        <v>0</v>
      </c>
      <c r="I34" s="96">
        <v>0.12</v>
      </c>
      <c r="J34" s="86">
        <f>ROUND(((SUM(BF121:BF141))*I34),  2)</f>
        <v>0</v>
      </c>
      <c r="L34" s="32"/>
    </row>
    <row r="35" spans="2:12" s="1" customFormat="1" ht="14.45" hidden="1" customHeight="1">
      <c r="B35" s="32"/>
      <c r="E35" s="27" t="s">
        <v>40</v>
      </c>
      <c r="F35" s="86">
        <f>ROUND((SUM(BG121:BG141)),  2)</f>
        <v>0</v>
      </c>
      <c r="I35" s="96">
        <v>0.21</v>
      </c>
      <c r="J35" s="86">
        <f>0</f>
        <v>0</v>
      </c>
      <c r="L35" s="32"/>
    </row>
    <row r="36" spans="2:12" s="1" customFormat="1" ht="14.45" hidden="1" customHeight="1">
      <c r="B36" s="32"/>
      <c r="E36" s="27" t="s">
        <v>41</v>
      </c>
      <c r="F36" s="86">
        <f>ROUND((SUM(BH121:BH141)),  2)</f>
        <v>0</v>
      </c>
      <c r="I36" s="96">
        <v>0.12</v>
      </c>
      <c r="J36" s="86">
        <f>0</f>
        <v>0</v>
      </c>
      <c r="L36" s="32"/>
    </row>
    <row r="37" spans="2:12" s="1" customFormat="1" ht="14.45" hidden="1" customHeight="1">
      <c r="B37" s="32"/>
      <c r="E37" s="27" t="s">
        <v>42</v>
      </c>
      <c r="F37" s="86">
        <f>ROUND((SUM(BI121:BI141)),  2)</f>
        <v>0</v>
      </c>
      <c r="I37" s="96">
        <v>0</v>
      </c>
      <c r="J37" s="86">
        <f>0</f>
        <v>0</v>
      </c>
      <c r="L37" s="32"/>
    </row>
    <row r="38" spans="2:12" s="1" customFormat="1" ht="6.95" hidden="1" customHeight="1">
      <c r="B38" s="32"/>
      <c r="L38" s="32"/>
    </row>
    <row r="39" spans="2:12" s="1" customFormat="1" ht="25.35" hidden="1" customHeight="1">
      <c r="B39" s="32"/>
      <c r="C39" s="97"/>
      <c r="D39" s="98" t="s">
        <v>43</v>
      </c>
      <c r="E39" s="57"/>
      <c r="F39" s="57"/>
      <c r="G39" s="99" t="s">
        <v>44</v>
      </c>
      <c r="H39" s="100" t="s">
        <v>45</v>
      </c>
      <c r="I39" s="57"/>
      <c r="J39" s="101">
        <f>SUM(J30:J37)</f>
        <v>0</v>
      </c>
      <c r="K39" s="102"/>
      <c r="L39" s="32"/>
    </row>
    <row r="40" spans="2:12" s="1" customFormat="1" ht="14.45" hidden="1" customHeight="1">
      <c r="B40" s="32"/>
      <c r="L40" s="32"/>
    </row>
    <row r="41" spans="2:12" ht="14.45" hidden="1" customHeight="1">
      <c r="B41" s="20"/>
      <c r="L41" s="20"/>
    </row>
    <row r="42" spans="2:12" ht="14.45" hidden="1" customHeight="1">
      <c r="B42" s="20"/>
      <c r="L42" s="20"/>
    </row>
    <row r="43" spans="2:12" ht="14.45" hidden="1" customHeight="1">
      <c r="B43" s="20"/>
      <c r="L43" s="20"/>
    </row>
    <row r="44" spans="2:12" ht="14.45" hidden="1" customHeight="1">
      <c r="B44" s="20"/>
      <c r="L44" s="20"/>
    </row>
    <row r="45" spans="2:12" ht="14.45" hidden="1" customHeight="1">
      <c r="B45" s="20"/>
      <c r="L45" s="20"/>
    </row>
    <row r="46" spans="2:12" ht="14.45" hidden="1" customHeight="1">
      <c r="B46" s="20"/>
      <c r="L46" s="20"/>
    </row>
    <row r="47" spans="2:12" ht="14.45" hidden="1" customHeight="1">
      <c r="B47" s="20"/>
      <c r="L47" s="20"/>
    </row>
    <row r="48" spans="2:12" ht="14.45" hidden="1" customHeight="1">
      <c r="B48" s="20"/>
      <c r="L48" s="20"/>
    </row>
    <row r="49" spans="2:12" ht="14.45" hidden="1" customHeight="1">
      <c r="B49" s="20"/>
      <c r="L49" s="20"/>
    </row>
    <row r="50" spans="2:12" s="1" customFormat="1" ht="14.45" hidden="1" customHeight="1">
      <c r="B50" s="32"/>
      <c r="D50" s="41" t="s">
        <v>46</v>
      </c>
      <c r="E50" s="42"/>
      <c r="F50" s="42"/>
      <c r="G50" s="41" t="s">
        <v>47</v>
      </c>
      <c r="H50" s="42"/>
      <c r="I50" s="42"/>
      <c r="J50" s="42"/>
      <c r="K50" s="42"/>
      <c r="L50" s="32"/>
    </row>
    <row r="51" spans="2:12" ht="11.25" hidden="1">
      <c r="B51" s="20"/>
      <c r="L51" s="20"/>
    </row>
    <row r="52" spans="2:12" ht="11.25" hidden="1">
      <c r="B52" s="20"/>
      <c r="L52" s="20"/>
    </row>
    <row r="53" spans="2:12" ht="11.25" hidden="1">
      <c r="B53" s="20"/>
      <c r="L53" s="20"/>
    </row>
    <row r="54" spans="2:12" ht="11.25" hidden="1">
      <c r="B54" s="20"/>
      <c r="L54" s="20"/>
    </row>
    <row r="55" spans="2:12" ht="11.25" hidden="1">
      <c r="B55" s="20"/>
      <c r="L55" s="20"/>
    </row>
    <row r="56" spans="2:12" ht="11.25" hidden="1">
      <c r="B56" s="20"/>
      <c r="L56" s="20"/>
    </row>
    <row r="57" spans="2:12" ht="11.25" hidden="1">
      <c r="B57" s="20"/>
      <c r="L57" s="20"/>
    </row>
    <row r="58" spans="2:12" ht="11.25" hidden="1">
      <c r="B58" s="20"/>
      <c r="L58" s="20"/>
    </row>
    <row r="59" spans="2:12" ht="11.25" hidden="1">
      <c r="B59" s="20"/>
      <c r="L59" s="20"/>
    </row>
    <row r="60" spans="2:12" ht="11.25" hidden="1">
      <c r="B60" s="20"/>
      <c r="L60" s="20"/>
    </row>
    <row r="61" spans="2:12" s="1" customFormat="1" ht="12.75" hidden="1">
      <c r="B61" s="32"/>
      <c r="D61" s="43" t="s">
        <v>48</v>
      </c>
      <c r="E61" s="34"/>
      <c r="F61" s="103" t="s">
        <v>49</v>
      </c>
      <c r="G61" s="43" t="s">
        <v>48</v>
      </c>
      <c r="H61" s="34"/>
      <c r="I61" s="34"/>
      <c r="J61" s="104" t="s">
        <v>49</v>
      </c>
      <c r="K61" s="34"/>
      <c r="L61" s="32"/>
    </row>
    <row r="62" spans="2:12" ht="11.25" hidden="1">
      <c r="B62" s="20"/>
      <c r="L62" s="20"/>
    </row>
    <row r="63" spans="2:12" ht="11.25" hidden="1">
      <c r="B63" s="20"/>
      <c r="L63" s="20"/>
    </row>
    <row r="64" spans="2:12" ht="11.25" hidden="1">
      <c r="B64" s="20"/>
      <c r="L64" s="20"/>
    </row>
    <row r="65" spans="2:12" s="1" customFormat="1" ht="12.75" hidden="1">
      <c r="B65" s="32"/>
      <c r="D65" s="41" t="s">
        <v>50</v>
      </c>
      <c r="E65" s="42"/>
      <c r="F65" s="42"/>
      <c r="G65" s="41" t="s">
        <v>51</v>
      </c>
      <c r="H65" s="42"/>
      <c r="I65" s="42"/>
      <c r="J65" s="42"/>
      <c r="K65" s="42"/>
      <c r="L65" s="32"/>
    </row>
    <row r="66" spans="2:12" ht="11.25" hidden="1">
      <c r="B66" s="20"/>
      <c r="L66" s="20"/>
    </row>
    <row r="67" spans="2:12" ht="11.25" hidden="1">
      <c r="B67" s="20"/>
      <c r="L67" s="20"/>
    </row>
    <row r="68" spans="2:12" ht="11.25" hidden="1">
      <c r="B68" s="20"/>
      <c r="L68" s="20"/>
    </row>
    <row r="69" spans="2:12" ht="11.25" hidden="1">
      <c r="B69" s="20"/>
      <c r="L69" s="20"/>
    </row>
    <row r="70" spans="2:12" ht="11.25" hidden="1">
      <c r="B70" s="20"/>
      <c r="L70" s="20"/>
    </row>
    <row r="71" spans="2:12" ht="11.25" hidden="1">
      <c r="B71" s="20"/>
      <c r="L71" s="20"/>
    </row>
    <row r="72" spans="2:12" ht="11.25" hidden="1">
      <c r="B72" s="20"/>
      <c r="L72" s="20"/>
    </row>
    <row r="73" spans="2:12" ht="11.25" hidden="1">
      <c r="B73" s="20"/>
      <c r="L73" s="20"/>
    </row>
    <row r="74" spans="2:12" ht="11.25" hidden="1">
      <c r="B74" s="20"/>
      <c r="L74" s="20"/>
    </row>
    <row r="75" spans="2:12" ht="11.25" hidden="1">
      <c r="B75" s="20"/>
      <c r="L75" s="20"/>
    </row>
    <row r="76" spans="2:12" s="1" customFormat="1" ht="12.75" hidden="1">
      <c r="B76" s="32"/>
      <c r="D76" s="43" t="s">
        <v>48</v>
      </c>
      <c r="E76" s="34"/>
      <c r="F76" s="103" t="s">
        <v>49</v>
      </c>
      <c r="G76" s="43" t="s">
        <v>48</v>
      </c>
      <c r="H76" s="34"/>
      <c r="I76" s="34"/>
      <c r="J76" s="104" t="s">
        <v>49</v>
      </c>
      <c r="K76" s="34"/>
      <c r="L76" s="32"/>
    </row>
    <row r="77" spans="2:12" s="1" customFormat="1" ht="14.45" hidden="1" customHeight="1">
      <c r="B77" s="44"/>
      <c r="C77" s="45"/>
      <c r="D77" s="45"/>
      <c r="E77" s="45"/>
      <c r="F77" s="45"/>
      <c r="G77" s="45"/>
      <c r="H77" s="45"/>
      <c r="I77" s="45"/>
      <c r="J77" s="45"/>
      <c r="K77" s="45"/>
      <c r="L77" s="32"/>
    </row>
    <row r="78" spans="2:12" ht="11.25" hidden="1"/>
    <row r="79" spans="2:12" ht="11.25" hidden="1"/>
    <row r="80" spans="2:12" ht="11.25" hidden="1"/>
    <row r="81" spans="2:47" s="1" customFormat="1" ht="6.95" customHeight="1">
      <c r="B81" s="46"/>
      <c r="C81" s="47"/>
      <c r="D81" s="47"/>
      <c r="E81" s="47"/>
      <c r="F81" s="47"/>
      <c r="G81" s="47"/>
      <c r="H81" s="47"/>
      <c r="I81" s="47"/>
      <c r="J81" s="47"/>
      <c r="K81" s="47"/>
      <c r="L81" s="32"/>
    </row>
    <row r="82" spans="2:47" s="1" customFormat="1" ht="24.95" customHeight="1">
      <c r="B82" s="32"/>
      <c r="C82" s="21" t="s">
        <v>103</v>
      </c>
      <c r="L82" s="32"/>
    </row>
    <row r="83" spans="2:47" s="1" customFormat="1" ht="6.95" customHeight="1">
      <c r="B83" s="32"/>
      <c r="L83" s="32"/>
    </row>
    <row r="84" spans="2:47" s="1" customFormat="1" ht="12" customHeight="1">
      <c r="B84" s="32"/>
      <c r="C84" s="27" t="s">
        <v>16</v>
      </c>
      <c r="L84" s="32"/>
    </row>
    <row r="85" spans="2:47" s="1" customFormat="1" ht="16.5" customHeight="1">
      <c r="B85" s="32"/>
      <c r="E85" s="252" t="str">
        <f>E7</f>
        <v>AREÁL VH Agroprodukt - Hala skladování potravin</v>
      </c>
      <c r="F85" s="253"/>
      <c r="G85" s="253"/>
      <c r="H85" s="253"/>
      <c r="L85" s="32"/>
    </row>
    <row r="86" spans="2:47" s="1" customFormat="1" ht="12" customHeight="1">
      <c r="B86" s="32"/>
      <c r="C86" s="27" t="s">
        <v>101</v>
      </c>
      <c r="L86" s="32"/>
    </row>
    <row r="87" spans="2:47" s="1" customFormat="1" ht="16.5" customHeight="1">
      <c r="B87" s="32"/>
      <c r="E87" s="209" t="str">
        <f>E9</f>
        <v>VRN - Vedlejší rozpočtové náklady</v>
      </c>
      <c r="F87" s="254"/>
      <c r="G87" s="254"/>
      <c r="H87" s="254"/>
      <c r="L87" s="32"/>
    </row>
    <row r="88" spans="2:47" s="1" customFormat="1" ht="6.95" customHeight="1">
      <c r="B88" s="32"/>
      <c r="L88" s="32"/>
    </row>
    <row r="89" spans="2:47" s="1" customFormat="1" ht="12" customHeight="1">
      <c r="B89" s="32"/>
      <c r="C89" s="27" t="s">
        <v>20</v>
      </c>
      <c r="F89" s="25" t="str">
        <f>F12</f>
        <v xml:space="preserve"> </v>
      </c>
      <c r="I89" s="27" t="s">
        <v>22</v>
      </c>
      <c r="J89" s="52" t="str">
        <f>IF(J12="","",J12)</f>
        <v>28. 1. 2026</v>
      </c>
      <c r="L89" s="32"/>
    </row>
    <row r="90" spans="2:47" s="1" customFormat="1" ht="6.95" customHeight="1">
      <c r="B90" s="32"/>
      <c r="L90" s="32"/>
    </row>
    <row r="91" spans="2:47" s="1" customFormat="1" ht="15.2" customHeight="1">
      <c r="B91" s="32"/>
      <c r="C91" s="27" t="s">
        <v>24</v>
      </c>
      <c r="F91" s="25" t="str">
        <f>E15</f>
        <v xml:space="preserve"> </v>
      </c>
      <c r="I91" s="27" t="s">
        <v>29</v>
      </c>
      <c r="J91" s="30" t="str">
        <f>E21</f>
        <v xml:space="preserve"> </v>
      </c>
      <c r="L91" s="32"/>
    </row>
    <row r="92" spans="2:47" s="1" customFormat="1" ht="15.2" customHeight="1">
      <c r="B92" s="32"/>
      <c r="C92" s="27" t="s">
        <v>27</v>
      </c>
      <c r="F92" s="25" t="str">
        <f>IF(E18="","",E18)</f>
        <v>Vyplň údaj</v>
      </c>
      <c r="I92" s="27" t="s">
        <v>31</v>
      </c>
      <c r="J92" s="30" t="str">
        <f>E24</f>
        <v xml:space="preserve"> </v>
      </c>
      <c r="L92" s="32"/>
    </row>
    <row r="93" spans="2:47" s="1" customFormat="1" ht="10.35" customHeight="1">
      <c r="B93" s="32"/>
      <c r="L93" s="32"/>
    </row>
    <row r="94" spans="2:47" s="1" customFormat="1" ht="29.25" customHeight="1">
      <c r="B94" s="32"/>
      <c r="C94" s="105" t="s">
        <v>104</v>
      </c>
      <c r="D94" s="97"/>
      <c r="E94" s="97"/>
      <c r="F94" s="97"/>
      <c r="G94" s="97"/>
      <c r="H94" s="97"/>
      <c r="I94" s="97"/>
      <c r="J94" s="106" t="s">
        <v>105</v>
      </c>
      <c r="K94" s="97"/>
      <c r="L94" s="32"/>
    </row>
    <row r="95" spans="2:47" s="1" customFormat="1" ht="10.35" customHeight="1">
      <c r="B95" s="32"/>
      <c r="L95" s="32"/>
    </row>
    <row r="96" spans="2:47" s="1" customFormat="1" ht="22.9" customHeight="1">
      <c r="B96" s="32"/>
      <c r="C96" s="107" t="s">
        <v>106</v>
      </c>
      <c r="J96" s="66">
        <f>J121</f>
        <v>0</v>
      </c>
      <c r="L96" s="32"/>
      <c r="AU96" s="17" t="s">
        <v>107</v>
      </c>
    </row>
    <row r="97" spans="2:12" s="8" customFormat="1" ht="24.95" customHeight="1">
      <c r="B97" s="108"/>
      <c r="D97" s="109" t="s">
        <v>1465</v>
      </c>
      <c r="E97" s="110"/>
      <c r="F97" s="110"/>
      <c r="G97" s="110"/>
      <c r="H97" s="110"/>
      <c r="I97" s="110"/>
      <c r="J97" s="111">
        <f>J122</f>
        <v>0</v>
      </c>
      <c r="L97" s="108"/>
    </row>
    <row r="98" spans="2:12" s="9" customFormat="1" ht="19.899999999999999" customHeight="1">
      <c r="B98" s="112"/>
      <c r="D98" s="113" t="s">
        <v>1466</v>
      </c>
      <c r="E98" s="114"/>
      <c r="F98" s="114"/>
      <c r="G98" s="114"/>
      <c r="H98" s="114"/>
      <c r="I98" s="114"/>
      <c r="J98" s="115">
        <f>J123</f>
        <v>0</v>
      </c>
      <c r="L98" s="112"/>
    </row>
    <row r="99" spans="2:12" s="9" customFormat="1" ht="19.899999999999999" customHeight="1">
      <c r="B99" s="112"/>
      <c r="D99" s="113" t="s">
        <v>1467</v>
      </c>
      <c r="E99" s="114"/>
      <c r="F99" s="114"/>
      <c r="G99" s="114"/>
      <c r="H99" s="114"/>
      <c r="I99" s="114"/>
      <c r="J99" s="115">
        <f>J133</f>
        <v>0</v>
      </c>
      <c r="L99" s="112"/>
    </row>
    <row r="100" spans="2:12" s="9" customFormat="1" ht="19.899999999999999" customHeight="1">
      <c r="B100" s="112"/>
      <c r="D100" s="113" t="s">
        <v>1468</v>
      </c>
      <c r="E100" s="114"/>
      <c r="F100" s="114"/>
      <c r="G100" s="114"/>
      <c r="H100" s="114"/>
      <c r="I100" s="114"/>
      <c r="J100" s="115">
        <f>J136</f>
        <v>0</v>
      </c>
      <c r="L100" s="112"/>
    </row>
    <row r="101" spans="2:12" s="9" customFormat="1" ht="19.899999999999999" customHeight="1">
      <c r="B101" s="112"/>
      <c r="D101" s="113" t="s">
        <v>1469</v>
      </c>
      <c r="E101" s="114"/>
      <c r="F101" s="114"/>
      <c r="G101" s="114"/>
      <c r="H101" s="114"/>
      <c r="I101" s="114"/>
      <c r="J101" s="115">
        <f>J139</f>
        <v>0</v>
      </c>
      <c r="L101" s="112"/>
    </row>
    <row r="102" spans="2:12" s="1" customFormat="1" ht="21.75" customHeight="1">
      <c r="B102" s="32"/>
      <c r="L102" s="32"/>
    </row>
    <row r="103" spans="2:12" s="1" customFormat="1" ht="6.95" customHeight="1">
      <c r="B103" s="44"/>
      <c r="C103" s="45"/>
      <c r="D103" s="45"/>
      <c r="E103" s="45"/>
      <c r="F103" s="45"/>
      <c r="G103" s="45"/>
      <c r="H103" s="45"/>
      <c r="I103" s="45"/>
      <c r="J103" s="45"/>
      <c r="K103" s="45"/>
      <c r="L103" s="32"/>
    </row>
    <row r="107" spans="2:12" s="1" customFormat="1" ht="6.95" customHeight="1">
      <c r="B107" s="46"/>
      <c r="C107" s="47"/>
      <c r="D107" s="47"/>
      <c r="E107" s="47"/>
      <c r="F107" s="47"/>
      <c r="G107" s="47"/>
      <c r="H107" s="47"/>
      <c r="I107" s="47"/>
      <c r="J107" s="47"/>
      <c r="K107" s="47"/>
      <c r="L107" s="32"/>
    </row>
    <row r="108" spans="2:12" s="1" customFormat="1" ht="24.95" customHeight="1">
      <c r="B108" s="32"/>
      <c r="C108" s="21" t="s">
        <v>112</v>
      </c>
      <c r="L108" s="32"/>
    </row>
    <row r="109" spans="2:12" s="1" customFormat="1" ht="6.95" customHeight="1">
      <c r="B109" s="32"/>
      <c r="L109" s="32"/>
    </row>
    <row r="110" spans="2:12" s="1" customFormat="1" ht="12" customHeight="1">
      <c r="B110" s="32"/>
      <c r="C110" s="27" t="s">
        <v>16</v>
      </c>
      <c r="L110" s="32"/>
    </row>
    <row r="111" spans="2:12" s="1" customFormat="1" ht="16.5" customHeight="1">
      <c r="B111" s="32"/>
      <c r="E111" s="252" t="str">
        <f>E7</f>
        <v>AREÁL VH Agroprodukt - Hala skladování potravin</v>
      </c>
      <c r="F111" s="253"/>
      <c r="G111" s="253"/>
      <c r="H111" s="253"/>
      <c r="L111" s="32"/>
    </row>
    <row r="112" spans="2:12" s="1" customFormat="1" ht="12" customHeight="1">
      <c r="B112" s="32"/>
      <c r="C112" s="27" t="s">
        <v>101</v>
      </c>
      <c r="L112" s="32"/>
    </row>
    <row r="113" spans="2:65" s="1" customFormat="1" ht="16.5" customHeight="1">
      <c r="B113" s="32"/>
      <c r="E113" s="209" t="str">
        <f>E9</f>
        <v>VRN - Vedlejší rozpočtové náklady</v>
      </c>
      <c r="F113" s="254"/>
      <c r="G113" s="254"/>
      <c r="H113" s="254"/>
      <c r="L113" s="32"/>
    </row>
    <row r="114" spans="2:65" s="1" customFormat="1" ht="6.95" customHeight="1">
      <c r="B114" s="32"/>
      <c r="L114" s="32"/>
    </row>
    <row r="115" spans="2:65" s="1" customFormat="1" ht="12" customHeight="1">
      <c r="B115" s="32"/>
      <c r="C115" s="27" t="s">
        <v>20</v>
      </c>
      <c r="F115" s="25" t="str">
        <f>F12</f>
        <v xml:space="preserve"> </v>
      </c>
      <c r="I115" s="27" t="s">
        <v>22</v>
      </c>
      <c r="J115" s="52" t="str">
        <f>IF(J12="","",J12)</f>
        <v>28. 1. 2026</v>
      </c>
      <c r="L115" s="32"/>
    </row>
    <row r="116" spans="2:65" s="1" customFormat="1" ht="6.95" customHeight="1">
      <c r="B116" s="32"/>
      <c r="L116" s="32"/>
    </row>
    <row r="117" spans="2:65" s="1" customFormat="1" ht="15.2" customHeight="1">
      <c r="B117" s="32"/>
      <c r="C117" s="27" t="s">
        <v>24</v>
      </c>
      <c r="F117" s="25" t="str">
        <f>E15</f>
        <v xml:space="preserve"> </v>
      </c>
      <c r="I117" s="27" t="s">
        <v>29</v>
      </c>
      <c r="J117" s="30" t="str">
        <f>E21</f>
        <v xml:space="preserve"> </v>
      </c>
      <c r="L117" s="32"/>
    </row>
    <row r="118" spans="2:65" s="1" customFormat="1" ht="15.2" customHeight="1">
      <c r="B118" s="32"/>
      <c r="C118" s="27" t="s">
        <v>27</v>
      </c>
      <c r="F118" s="25" t="str">
        <f>IF(E18="","",E18)</f>
        <v>Vyplň údaj</v>
      </c>
      <c r="I118" s="27" t="s">
        <v>31</v>
      </c>
      <c r="J118" s="30" t="str">
        <f>E24</f>
        <v xml:space="preserve"> </v>
      </c>
      <c r="L118" s="32"/>
    </row>
    <row r="119" spans="2:65" s="1" customFormat="1" ht="10.35" customHeight="1">
      <c r="B119" s="32"/>
      <c r="L119" s="32"/>
    </row>
    <row r="120" spans="2:65" s="10" customFormat="1" ht="29.25" customHeight="1">
      <c r="B120" s="116"/>
      <c r="C120" s="117" t="s">
        <v>113</v>
      </c>
      <c r="D120" s="118" t="s">
        <v>58</v>
      </c>
      <c r="E120" s="118" t="s">
        <v>54</v>
      </c>
      <c r="F120" s="118" t="s">
        <v>55</v>
      </c>
      <c r="G120" s="118" t="s">
        <v>114</v>
      </c>
      <c r="H120" s="118" t="s">
        <v>115</v>
      </c>
      <c r="I120" s="118" t="s">
        <v>116</v>
      </c>
      <c r="J120" s="118" t="s">
        <v>105</v>
      </c>
      <c r="K120" s="119" t="s">
        <v>117</v>
      </c>
      <c r="L120" s="116"/>
      <c r="M120" s="59" t="s">
        <v>1</v>
      </c>
      <c r="N120" s="60" t="s">
        <v>37</v>
      </c>
      <c r="O120" s="60" t="s">
        <v>118</v>
      </c>
      <c r="P120" s="60" t="s">
        <v>119</v>
      </c>
      <c r="Q120" s="60" t="s">
        <v>120</v>
      </c>
      <c r="R120" s="60" t="s">
        <v>121</v>
      </c>
      <c r="S120" s="60" t="s">
        <v>122</v>
      </c>
      <c r="T120" s="61" t="s">
        <v>123</v>
      </c>
    </row>
    <row r="121" spans="2:65" s="1" customFormat="1" ht="22.9" customHeight="1">
      <c r="B121" s="32"/>
      <c r="C121" s="64" t="s">
        <v>124</v>
      </c>
      <c r="J121" s="120">
        <f>BK121</f>
        <v>0</v>
      </c>
      <c r="L121" s="32"/>
      <c r="M121" s="62"/>
      <c r="N121" s="53"/>
      <c r="O121" s="53"/>
      <c r="P121" s="121">
        <f>P122</f>
        <v>0</v>
      </c>
      <c r="Q121" s="53"/>
      <c r="R121" s="121">
        <f>R122</f>
        <v>0</v>
      </c>
      <c r="S121" s="53"/>
      <c r="T121" s="122">
        <f>T122</f>
        <v>0</v>
      </c>
      <c r="AT121" s="17" t="s">
        <v>72</v>
      </c>
      <c r="AU121" s="17" t="s">
        <v>107</v>
      </c>
      <c r="BK121" s="123">
        <f>BK122</f>
        <v>0</v>
      </c>
    </row>
    <row r="122" spans="2:65" s="11" customFormat="1" ht="25.9" customHeight="1">
      <c r="B122" s="124"/>
      <c r="D122" s="125" t="s">
        <v>72</v>
      </c>
      <c r="E122" s="126" t="s">
        <v>97</v>
      </c>
      <c r="F122" s="126" t="s">
        <v>98</v>
      </c>
      <c r="I122" s="127"/>
      <c r="J122" s="128">
        <f>BK122</f>
        <v>0</v>
      </c>
      <c r="L122" s="124"/>
      <c r="M122" s="129"/>
      <c r="P122" s="130">
        <f>P123+P133+P136+P139</f>
        <v>0</v>
      </c>
      <c r="R122" s="130">
        <f>R123+R133+R136+R139</f>
        <v>0</v>
      </c>
      <c r="T122" s="131">
        <f>T123+T133+T136+T139</f>
        <v>0</v>
      </c>
      <c r="AR122" s="125" t="s">
        <v>159</v>
      </c>
      <c r="AT122" s="132" t="s">
        <v>72</v>
      </c>
      <c r="AU122" s="132" t="s">
        <v>73</v>
      </c>
      <c r="AY122" s="125" t="s">
        <v>127</v>
      </c>
      <c r="BK122" s="133">
        <f>BK123+BK133+BK136+BK139</f>
        <v>0</v>
      </c>
    </row>
    <row r="123" spans="2:65" s="11" customFormat="1" ht="22.9" customHeight="1">
      <c r="B123" s="124"/>
      <c r="D123" s="125" t="s">
        <v>72</v>
      </c>
      <c r="E123" s="134" t="s">
        <v>1470</v>
      </c>
      <c r="F123" s="134" t="s">
        <v>1471</v>
      </c>
      <c r="I123" s="127"/>
      <c r="J123" s="135">
        <f>BK123</f>
        <v>0</v>
      </c>
      <c r="L123" s="124"/>
      <c r="M123" s="129"/>
      <c r="P123" s="130">
        <f>SUM(P124:P132)</f>
        <v>0</v>
      </c>
      <c r="R123" s="130">
        <f>SUM(R124:R132)</f>
        <v>0</v>
      </c>
      <c r="T123" s="131">
        <f>SUM(T124:T132)</f>
        <v>0</v>
      </c>
      <c r="AR123" s="125" t="s">
        <v>159</v>
      </c>
      <c r="AT123" s="132" t="s">
        <v>72</v>
      </c>
      <c r="AU123" s="132" t="s">
        <v>81</v>
      </c>
      <c r="AY123" s="125" t="s">
        <v>127</v>
      </c>
      <c r="BK123" s="133">
        <f>SUM(BK124:BK132)</f>
        <v>0</v>
      </c>
    </row>
    <row r="124" spans="2:65" s="1" customFormat="1" ht="16.5" customHeight="1">
      <c r="B124" s="136"/>
      <c r="C124" s="137" t="s">
        <v>81</v>
      </c>
      <c r="D124" s="137" t="s">
        <v>129</v>
      </c>
      <c r="E124" s="138" t="s">
        <v>1472</v>
      </c>
      <c r="F124" s="139" t="s">
        <v>1473</v>
      </c>
      <c r="G124" s="140" t="s">
        <v>812</v>
      </c>
      <c r="H124" s="141">
        <v>1</v>
      </c>
      <c r="I124" s="142"/>
      <c r="J124" s="143">
        <f>ROUND(I124*H124,2)</f>
        <v>0</v>
      </c>
      <c r="K124" s="139" t="s">
        <v>133</v>
      </c>
      <c r="L124" s="32"/>
      <c r="M124" s="144" t="s">
        <v>1</v>
      </c>
      <c r="N124" s="145" t="s">
        <v>39</v>
      </c>
      <c r="P124" s="146">
        <f>O124*H124</f>
        <v>0</v>
      </c>
      <c r="Q124" s="146">
        <v>0</v>
      </c>
      <c r="R124" s="146">
        <f>Q124*H124</f>
        <v>0</v>
      </c>
      <c r="S124" s="146">
        <v>0</v>
      </c>
      <c r="T124" s="147">
        <f>S124*H124</f>
        <v>0</v>
      </c>
      <c r="AR124" s="148" t="s">
        <v>1474</v>
      </c>
      <c r="AT124" s="148" t="s">
        <v>129</v>
      </c>
      <c r="AU124" s="148" t="s">
        <v>89</v>
      </c>
      <c r="AY124" s="17" t="s">
        <v>127</v>
      </c>
      <c r="BE124" s="149">
        <f>IF(N124="základní",J124,0)</f>
        <v>0</v>
      </c>
      <c r="BF124" s="149">
        <f>IF(N124="snížená",J124,0)</f>
        <v>0</v>
      </c>
      <c r="BG124" s="149">
        <f>IF(N124="zákl. přenesená",J124,0)</f>
        <v>0</v>
      </c>
      <c r="BH124" s="149">
        <f>IF(N124="sníž. přenesená",J124,0)</f>
        <v>0</v>
      </c>
      <c r="BI124" s="149">
        <f>IF(N124="nulová",J124,0)</f>
        <v>0</v>
      </c>
      <c r="BJ124" s="17" t="s">
        <v>89</v>
      </c>
      <c r="BK124" s="149">
        <f>ROUND(I124*H124,2)</f>
        <v>0</v>
      </c>
      <c r="BL124" s="17" t="s">
        <v>1474</v>
      </c>
      <c r="BM124" s="148" t="s">
        <v>1475</v>
      </c>
    </row>
    <row r="125" spans="2:65" s="1" customFormat="1" ht="11.25">
      <c r="B125" s="32"/>
      <c r="D125" s="150" t="s">
        <v>136</v>
      </c>
      <c r="F125" s="151" t="s">
        <v>1473</v>
      </c>
      <c r="I125" s="152"/>
      <c r="L125" s="32"/>
      <c r="M125" s="153"/>
      <c r="T125" s="56"/>
      <c r="AT125" s="17" t="s">
        <v>136</v>
      </c>
      <c r="AU125" s="17" t="s">
        <v>89</v>
      </c>
    </row>
    <row r="126" spans="2:65" s="1" customFormat="1" ht="19.5">
      <c r="B126" s="32"/>
      <c r="D126" s="150" t="s">
        <v>545</v>
      </c>
      <c r="F126" s="179" t="s">
        <v>1476</v>
      </c>
      <c r="I126" s="152"/>
      <c r="L126" s="32"/>
      <c r="M126" s="153"/>
      <c r="T126" s="56"/>
      <c r="AT126" s="17" t="s">
        <v>545</v>
      </c>
      <c r="AU126" s="17" t="s">
        <v>89</v>
      </c>
    </row>
    <row r="127" spans="2:65" s="1" customFormat="1" ht="16.5" customHeight="1">
      <c r="B127" s="136"/>
      <c r="C127" s="137" t="s">
        <v>89</v>
      </c>
      <c r="D127" s="137" t="s">
        <v>129</v>
      </c>
      <c r="E127" s="138" t="s">
        <v>1477</v>
      </c>
      <c r="F127" s="139" t="s">
        <v>1478</v>
      </c>
      <c r="G127" s="140" t="s">
        <v>812</v>
      </c>
      <c r="H127" s="141">
        <v>1</v>
      </c>
      <c r="I127" s="142"/>
      <c r="J127" s="143">
        <f>ROUND(I127*H127,2)</f>
        <v>0</v>
      </c>
      <c r="K127" s="139" t="s">
        <v>133</v>
      </c>
      <c r="L127" s="32"/>
      <c r="M127" s="144" t="s">
        <v>1</v>
      </c>
      <c r="N127" s="145" t="s">
        <v>39</v>
      </c>
      <c r="P127" s="146">
        <f>O127*H127</f>
        <v>0</v>
      </c>
      <c r="Q127" s="146">
        <v>0</v>
      </c>
      <c r="R127" s="146">
        <f>Q127*H127</f>
        <v>0</v>
      </c>
      <c r="S127" s="146">
        <v>0</v>
      </c>
      <c r="T127" s="147">
        <f>S127*H127</f>
        <v>0</v>
      </c>
      <c r="AR127" s="148" t="s">
        <v>1474</v>
      </c>
      <c r="AT127" s="148" t="s">
        <v>129</v>
      </c>
      <c r="AU127" s="148" t="s">
        <v>89</v>
      </c>
      <c r="AY127" s="17" t="s">
        <v>127</v>
      </c>
      <c r="BE127" s="149">
        <f>IF(N127="základní",J127,0)</f>
        <v>0</v>
      </c>
      <c r="BF127" s="149">
        <f>IF(N127="snížená",J127,0)</f>
        <v>0</v>
      </c>
      <c r="BG127" s="149">
        <f>IF(N127="zákl. přenesená",J127,0)</f>
        <v>0</v>
      </c>
      <c r="BH127" s="149">
        <f>IF(N127="sníž. přenesená",J127,0)</f>
        <v>0</v>
      </c>
      <c r="BI127" s="149">
        <f>IF(N127="nulová",J127,0)</f>
        <v>0</v>
      </c>
      <c r="BJ127" s="17" t="s">
        <v>89</v>
      </c>
      <c r="BK127" s="149">
        <f>ROUND(I127*H127,2)</f>
        <v>0</v>
      </c>
      <c r="BL127" s="17" t="s">
        <v>1474</v>
      </c>
      <c r="BM127" s="148" t="s">
        <v>1479</v>
      </c>
    </row>
    <row r="128" spans="2:65" s="1" customFormat="1" ht="11.25">
      <c r="B128" s="32"/>
      <c r="D128" s="150" t="s">
        <v>136</v>
      </c>
      <c r="F128" s="151" t="s">
        <v>1478</v>
      </c>
      <c r="I128" s="152"/>
      <c r="L128" s="32"/>
      <c r="M128" s="153"/>
      <c r="T128" s="56"/>
      <c r="AT128" s="17" t="s">
        <v>136</v>
      </c>
      <c r="AU128" s="17" t="s">
        <v>89</v>
      </c>
    </row>
    <row r="129" spans="2:65" s="1" customFormat="1" ht="21.75" customHeight="1">
      <c r="B129" s="136"/>
      <c r="C129" s="137" t="s">
        <v>144</v>
      </c>
      <c r="D129" s="137" t="s">
        <v>129</v>
      </c>
      <c r="E129" s="138" t="s">
        <v>1480</v>
      </c>
      <c r="F129" s="139" t="s">
        <v>1481</v>
      </c>
      <c r="G129" s="140" t="s">
        <v>812</v>
      </c>
      <c r="H129" s="141">
        <v>1</v>
      </c>
      <c r="I129" s="142"/>
      <c r="J129" s="143">
        <f>ROUND(I129*H129,2)</f>
        <v>0</v>
      </c>
      <c r="K129" s="139" t="s">
        <v>1</v>
      </c>
      <c r="L129" s="32"/>
      <c r="M129" s="144" t="s">
        <v>1</v>
      </c>
      <c r="N129" s="145" t="s">
        <v>39</v>
      </c>
      <c r="P129" s="146">
        <f>O129*H129</f>
        <v>0</v>
      </c>
      <c r="Q129" s="146">
        <v>0</v>
      </c>
      <c r="R129" s="146">
        <f>Q129*H129</f>
        <v>0</v>
      </c>
      <c r="S129" s="146">
        <v>0</v>
      </c>
      <c r="T129" s="147">
        <f>S129*H129</f>
        <v>0</v>
      </c>
      <c r="AR129" s="148" t="s">
        <v>1474</v>
      </c>
      <c r="AT129" s="148" t="s">
        <v>129</v>
      </c>
      <c r="AU129" s="148" t="s">
        <v>89</v>
      </c>
      <c r="AY129" s="17" t="s">
        <v>127</v>
      </c>
      <c r="BE129" s="149">
        <f>IF(N129="základní",J129,0)</f>
        <v>0</v>
      </c>
      <c r="BF129" s="149">
        <f>IF(N129="snížená",J129,0)</f>
        <v>0</v>
      </c>
      <c r="BG129" s="149">
        <f>IF(N129="zákl. přenesená",J129,0)</f>
        <v>0</v>
      </c>
      <c r="BH129" s="149">
        <f>IF(N129="sníž. přenesená",J129,0)</f>
        <v>0</v>
      </c>
      <c r="BI129" s="149">
        <f>IF(N129="nulová",J129,0)</f>
        <v>0</v>
      </c>
      <c r="BJ129" s="17" t="s">
        <v>89</v>
      </c>
      <c r="BK129" s="149">
        <f>ROUND(I129*H129,2)</f>
        <v>0</v>
      </c>
      <c r="BL129" s="17" t="s">
        <v>1474</v>
      </c>
      <c r="BM129" s="148" t="s">
        <v>1482</v>
      </c>
    </row>
    <row r="130" spans="2:65" s="1" customFormat="1" ht="11.25">
      <c r="B130" s="32"/>
      <c r="D130" s="150" t="s">
        <v>136</v>
      </c>
      <c r="F130" s="151" t="s">
        <v>1481</v>
      </c>
      <c r="I130" s="152"/>
      <c r="L130" s="32"/>
      <c r="M130" s="153"/>
      <c r="T130" s="56"/>
      <c r="AT130" s="17" t="s">
        <v>136</v>
      </c>
      <c r="AU130" s="17" t="s">
        <v>89</v>
      </c>
    </row>
    <row r="131" spans="2:65" s="1" customFormat="1" ht="16.5" customHeight="1">
      <c r="B131" s="136"/>
      <c r="C131" s="137" t="s">
        <v>134</v>
      </c>
      <c r="D131" s="137" t="s">
        <v>129</v>
      </c>
      <c r="E131" s="138" t="s">
        <v>1483</v>
      </c>
      <c r="F131" s="139" t="s">
        <v>1484</v>
      </c>
      <c r="G131" s="140" t="s">
        <v>812</v>
      </c>
      <c r="H131" s="141">
        <v>1</v>
      </c>
      <c r="I131" s="142"/>
      <c r="J131" s="143">
        <f>ROUND(I131*H131,2)</f>
        <v>0</v>
      </c>
      <c r="K131" s="139" t="s">
        <v>133</v>
      </c>
      <c r="L131" s="32"/>
      <c r="M131" s="144" t="s">
        <v>1</v>
      </c>
      <c r="N131" s="145" t="s">
        <v>39</v>
      </c>
      <c r="P131" s="146">
        <f>O131*H131</f>
        <v>0</v>
      </c>
      <c r="Q131" s="146">
        <v>0</v>
      </c>
      <c r="R131" s="146">
        <f>Q131*H131</f>
        <v>0</v>
      </c>
      <c r="S131" s="146">
        <v>0</v>
      </c>
      <c r="T131" s="147">
        <f>S131*H131</f>
        <v>0</v>
      </c>
      <c r="AR131" s="148" t="s">
        <v>1474</v>
      </c>
      <c r="AT131" s="148" t="s">
        <v>129</v>
      </c>
      <c r="AU131" s="148" t="s">
        <v>89</v>
      </c>
      <c r="AY131" s="17" t="s">
        <v>127</v>
      </c>
      <c r="BE131" s="149">
        <f>IF(N131="základní",J131,0)</f>
        <v>0</v>
      </c>
      <c r="BF131" s="149">
        <f>IF(N131="snížená",J131,0)</f>
        <v>0</v>
      </c>
      <c r="BG131" s="149">
        <f>IF(N131="zákl. přenesená",J131,0)</f>
        <v>0</v>
      </c>
      <c r="BH131" s="149">
        <f>IF(N131="sníž. přenesená",J131,0)</f>
        <v>0</v>
      </c>
      <c r="BI131" s="149">
        <f>IF(N131="nulová",J131,0)</f>
        <v>0</v>
      </c>
      <c r="BJ131" s="17" t="s">
        <v>89</v>
      </c>
      <c r="BK131" s="149">
        <f>ROUND(I131*H131,2)</f>
        <v>0</v>
      </c>
      <c r="BL131" s="17" t="s">
        <v>1474</v>
      </c>
      <c r="BM131" s="148" t="s">
        <v>1485</v>
      </c>
    </row>
    <row r="132" spans="2:65" s="1" customFormat="1" ht="11.25">
      <c r="B132" s="32"/>
      <c r="D132" s="150" t="s">
        <v>136</v>
      </c>
      <c r="F132" s="151" t="s">
        <v>1484</v>
      </c>
      <c r="I132" s="152"/>
      <c r="L132" s="32"/>
      <c r="M132" s="153"/>
      <c r="T132" s="56"/>
      <c r="AT132" s="17" t="s">
        <v>136</v>
      </c>
      <c r="AU132" s="17" t="s">
        <v>89</v>
      </c>
    </row>
    <row r="133" spans="2:65" s="11" customFormat="1" ht="22.9" customHeight="1">
      <c r="B133" s="124"/>
      <c r="D133" s="125" t="s">
        <v>72</v>
      </c>
      <c r="E133" s="134" t="s">
        <v>1486</v>
      </c>
      <c r="F133" s="134" t="s">
        <v>1487</v>
      </c>
      <c r="I133" s="127"/>
      <c r="J133" s="135">
        <f>BK133</f>
        <v>0</v>
      </c>
      <c r="L133" s="124"/>
      <c r="M133" s="129"/>
      <c r="P133" s="130">
        <f>SUM(P134:P135)</f>
        <v>0</v>
      </c>
      <c r="R133" s="130">
        <f>SUM(R134:R135)</f>
        <v>0</v>
      </c>
      <c r="T133" s="131">
        <f>SUM(T134:T135)</f>
        <v>0</v>
      </c>
      <c r="AR133" s="125" t="s">
        <v>159</v>
      </c>
      <c r="AT133" s="132" t="s">
        <v>72</v>
      </c>
      <c r="AU133" s="132" t="s">
        <v>81</v>
      </c>
      <c r="AY133" s="125" t="s">
        <v>127</v>
      </c>
      <c r="BK133" s="133">
        <f>SUM(BK134:BK135)</f>
        <v>0</v>
      </c>
    </row>
    <row r="134" spans="2:65" s="1" customFormat="1" ht="16.5" customHeight="1">
      <c r="B134" s="136"/>
      <c r="C134" s="137" t="s">
        <v>159</v>
      </c>
      <c r="D134" s="137" t="s">
        <v>129</v>
      </c>
      <c r="E134" s="138" t="s">
        <v>1488</v>
      </c>
      <c r="F134" s="139" t="s">
        <v>1487</v>
      </c>
      <c r="G134" s="140" t="s">
        <v>560</v>
      </c>
      <c r="H134" s="141">
        <v>1</v>
      </c>
      <c r="I134" s="142"/>
      <c r="J134" s="143">
        <f>ROUND(I134*H134,2)</f>
        <v>0</v>
      </c>
      <c r="K134" s="139" t="s">
        <v>133</v>
      </c>
      <c r="L134" s="32"/>
      <c r="M134" s="144" t="s">
        <v>1</v>
      </c>
      <c r="N134" s="145" t="s">
        <v>39</v>
      </c>
      <c r="P134" s="146">
        <f>O134*H134</f>
        <v>0</v>
      </c>
      <c r="Q134" s="146">
        <v>0</v>
      </c>
      <c r="R134" s="146">
        <f>Q134*H134</f>
        <v>0</v>
      </c>
      <c r="S134" s="146">
        <v>0</v>
      </c>
      <c r="T134" s="147">
        <f>S134*H134</f>
        <v>0</v>
      </c>
      <c r="AR134" s="148" t="s">
        <v>1474</v>
      </c>
      <c r="AT134" s="148" t="s">
        <v>129</v>
      </c>
      <c r="AU134" s="148" t="s">
        <v>89</v>
      </c>
      <c r="AY134" s="17" t="s">
        <v>127</v>
      </c>
      <c r="BE134" s="149">
        <f>IF(N134="základní",J134,0)</f>
        <v>0</v>
      </c>
      <c r="BF134" s="149">
        <f>IF(N134="snížená",J134,0)</f>
        <v>0</v>
      </c>
      <c r="BG134" s="149">
        <f>IF(N134="zákl. přenesená",J134,0)</f>
        <v>0</v>
      </c>
      <c r="BH134" s="149">
        <f>IF(N134="sníž. přenesená",J134,0)</f>
        <v>0</v>
      </c>
      <c r="BI134" s="149">
        <f>IF(N134="nulová",J134,0)</f>
        <v>0</v>
      </c>
      <c r="BJ134" s="17" t="s">
        <v>89</v>
      </c>
      <c r="BK134" s="149">
        <f>ROUND(I134*H134,2)</f>
        <v>0</v>
      </c>
      <c r="BL134" s="17" t="s">
        <v>1474</v>
      </c>
      <c r="BM134" s="148" t="s">
        <v>1489</v>
      </c>
    </row>
    <row r="135" spans="2:65" s="1" customFormat="1" ht="11.25">
      <c r="B135" s="32"/>
      <c r="D135" s="150" t="s">
        <v>136</v>
      </c>
      <c r="F135" s="151" t="s">
        <v>1487</v>
      </c>
      <c r="I135" s="152"/>
      <c r="L135" s="32"/>
      <c r="M135" s="153"/>
      <c r="T135" s="56"/>
      <c r="AT135" s="17" t="s">
        <v>136</v>
      </c>
      <c r="AU135" s="17" t="s">
        <v>89</v>
      </c>
    </row>
    <row r="136" spans="2:65" s="11" customFormat="1" ht="22.9" customHeight="1">
      <c r="B136" s="124"/>
      <c r="D136" s="125" t="s">
        <v>72</v>
      </c>
      <c r="E136" s="134" t="s">
        <v>1490</v>
      </c>
      <c r="F136" s="134" t="s">
        <v>1491</v>
      </c>
      <c r="I136" s="127"/>
      <c r="J136" s="135">
        <f>BK136</f>
        <v>0</v>
      </c>
      <c r="L136" s="124"/>
      <c r="M136" s="129"/>
      <c r="P136" s="130">
        <f>SUM(P137:P138)</f>
        <v>0</v>
      </c>
      <c r="R136" s="130">
        <f>SUM(R137:R138)</f>
        <v>0</v>
      </c>
      <c r="T136" s="131">
        <f>SUM(T137:T138)</f>
        <v>0</v>
      </c>
      <c r="AR136" s="125" t="s">
        <v>159</v>
      </c>
      <c r="AT136" s="132" t="s">
        <v>72</v>
      </c>
      <c r="AU136" s="132" t="s">
        <v>81</v>
      </c>
      <c r="AY136" s="125" t="s">
        <v>127</v>
      </c>
      <c r="BK136" s="133">
        <f>SUM(BK137:BK138)</f>
        <v>0</v>
      </c>
    </row>
    <row r="137" spans="2:65" s="1" customFormat="1" ht="16.5" customHeight="1">
      <c r="B137" s="136"/>
      <c r="C137" s="137" t="s">
        <v>166</v>
      </c>
      <c r="D137" s="137" t="s">
        <v>129</v>
      </c>
      <c r="E137" s="138" t="s">
        <v>1492</v>
      </c>
      <c r="F137" s="139" t="s">
        <v>1491</v>
      </c>
      <c r="G137" s="140" t="s">
        <v>812</v>
      </c>
      <c r="H137" s="141">
        <v>1</v>
      </c>
      <c r="I137" s="142"/>
      <c r="J137" s="143">
        <f>ROUND(I137*H137,2)</f>
        <v>0</v>
      </c>
      <c r="K137" s="139" t="s">
        <v>133</v>
      </c>
      <c r="L137" s="32"/>
      <c r="M137" s="144" t="s">
        <v>1</v>
      </c>
      <c r="N137" s="145" t="s">
        <v>39</v>
      </c>
      <c r="P137" s="146">
        <f>O137*H137</f>
        <v>0</v>
      </c>
      <c r="Q137" s="146">
        <v>0</v>
      </c>
      <c r="R137" s="146">
        <f>Q137*H137</f>
        <v>0</v>
      </c>
      <c r="S137" s="146">
        <v>0</v>
      </c>
      <c r="T137" s="147">
        <f>S137*H137</f>
        <v>0</v>
      </c>
      <c r="AR137" s="148" t="s">
        <v>1474</v>
      </c>
      <c r="AT137" s="148" t="s">
        <v>129</v>
      </c>
      <c r="AU137" s="148" t="s">
        <v>89</v>
      </c>
      <c r="AY137" s="17" t="s">
        <v>127</v>
      </c>
      <c r="BE137" s="149">
        <f>IF(N137="základní",J137,0)</f>
        <v>0</v>
      </c>
      <c r="BF137" s="149">
        <f>IF(N137="snížená",J137,0)</f>
        <v>0</v>
      </c>
      <c r="BG137" s="149">
        <f>IF(N137="zákl. přenesená",J137,0)</f>
        <v>0</v>
      </c>
      <c r="BH137" s="149">
        <f>IF(N137="sníž. přenesená",J137,0)</f>
        <v>0</v>
      </c>
      <c r="BI137" s="149">
        <f>IF(N137="nulová",J137,0)</f>
        <v>0</v>
      </c>
      <c r="BJ137" s="17" t="s">
        <v>89</v>
      </c>
      <c r="BK137" s="149">
        <f>ROUND(I137*H137,2)</f>
        <v>0</v>
      </c>
      <c r="BL137" s="17" t="s">
        <v>1474</v>
      </c>
      <c r="BM137" s="148" t="s">
        <v>1493</v>
      </c>
    </row>
    <row r="138" spans="2:65" s="1" customFormat="1" ht="11.25">
      <c r="B138" s="32"/>
      <c r="D138" s="150" t="s">
        <v>136</v>
      </c>
      <c r="F138" s="151" t="s">
        <v>1491</v>
      </c>
      <c r="I138" s="152"/>
      <c r="L138" s="32"/>
      <c r="M138" s="153"/>
      <c r="T138" s="56"/>
      <c r="AT138" s="17" t="s">
        <v>136</v>
      </c>
      <c r="AU138" s="17" t="s">
        <v>89</v>
      </c>
    </row>
    <row r="139" spans="2:65" s="11" customFormat="1" ht="22.9" customHeight="1">
      <c r="B139" s="124"/>
      <c r="D139" s="125" t="s">
        <v>72</v>
      </c>
      <c r="E139" s="134" t="s">
        <v>1494</v>
      </c>
      <c r="F139" s="134" t="s">
        <v>1495</v>
      </c>
      <c r="I139" s="127"/>
      <c r="J139" s="135">
        <f>BK139</f>
        <v>0</v>
      </c>
      <c r="L139" s="124"/>
      <c r="M139" s="129"/>
      <c r="P139" s="130">
        <f>SUM(P140:P141)</f>
        <v>0</v>
      </c>
      <c r="R139" s="130">
        <f>SUM(R140:R141)</f>
        <v>0</v>
      </c>
      <c r="T139" s="131">
        <f>SUM(T140:T141)</f>
        <v>0</v>
      </c>
      <c r="AR139" s="125" t="s">
        <v>159</v>
      </c>
      <c r="AT139" s="132" t="s">
        <v>72</v>
      </c>
      <c r="AU139" s="132" t="s">
        <v>81</v>
      </c>
      <c r="AY139" s="125" t="s">
        <v>127</v>
      </c>
      <c r="BK139" s="133">
        <f>SUM(BK140:BK141)</f>
        <v>0</v>
      </c>
    </row>
    <row r="140" spans="2:65" s="1" customFormat="1" ht="16.5" customHeight="1">
      <c r="B140" s="136"/>
      <c r="C140" s="137" t="s">
        <v>174</v>
      </c>
      <c r="D140" s="137" t="s">
        <v>129</v>
      </c>
      <c r="E140" s="138" t="s">
        <v>1496</v>
      </c>
      <c r="F140" s="139" t="s">
        <v>1497</v>
      </c>
      <c r="G140" s="140" t="s">
        <v>812</v>
      </c>
      <c r="H140" s="141">
        <v>1</v>
      </c>
      <c r="I140" s="142"/>
      <c r="J140" s="143">
        <f>ROUND(I140*H140,2)</f>
        <v>0</v>
      </c>
      <c r="K140" s="139" t="s">
        <v>133</v>
      </c>
      <c r="L140" s="32"/>
      <c r="M140" s="144" t="s">
        <v>1</v>
      </c>
      <c r="N140" s="145" t="s">
        <v>39</v>
      </c>
      <c r="P140" s="146">
        <f>O140*H140</f>
        <v>0</v>
      </c>
      <c r="Q140" s="146">
        <v>0</v>
      </c>
      <c r="R140" s="146">
        <f>Q140*H140</f>
        <v>0</v>
      </c>
      <c r="S140" s="146">
        <v>0</v>
      </c>
      <c r="T140" s="147">
        <f>S140*H140</f>
        <v>0</v>
      </c>
      <c r="AR140" s="148" t="s">
        <v>1474</v>
      </c>
      <c r="AT140" s="148" t="s">
        <v>129</v>
      </c>
      <c r="AU140" s="148" t="s">
        <v>89</v>
      </c>
      <c r="AY140" s="17" t="s">
        <v>127</v>
      </c>
      <c r="BE140" s="149">
        <f>IF(N140="základní",J140,0)</f>
        <v>0</v>
      </c>
      <c r="BF140" s="149">
        <f>IF(N140="snížená",J140,0)</f>
        <v>0</v>
      </c>
      <c r="BG140" s="149">
        <f>IF(N140="zákl. přenesená",J140,0)</f>
        <v>0</v>
      </c>
      <c r="BH140" s="149">
        <f>IF(N140="sníž. přenesená",J140,0)</f>
        <v>0</v>
      </c>
      <c r="BI140" s="149">
        <f>IF(N140="nulová",J140,0)</f>
        <v>0</v>
      </c>
      <c r="BJ140" s="17" t="s">
        <v>89</v>
      </c>
      <c r="BK140" s="149">
        <f>ROUND(I140*H140,2)</f>
        <v>0</v>
      </c>
      <c r="BL140" s="17" t="s">
        <v>1474</v>
      </c>
      <c r="BM140" s="148" t="s">
        <v>1498</v>
      </c>
    </row>
    <row r="141" spans="2:65" s="1" customFormat="1" ht="11.25">
      <c r="B141" s="32"/>
      <c r="D141" s="150" t="s">
        <v>136</v>
      </c>
      <c r="F141" s="151" t="s">
        <v>1497</v>
      </c>
      <c r="I141" s="152"/>
      <c r="L141" s="32"/>
      <c r="M141" s="174"/>
      <c r="N141" s="175"/>
      <c r="O141" s="175"/>
      <c r="P141" s="175"/>
      <c r="Q141" s="175"/>
      <c r="R141" s="175"/>
      <c r="S141" s="175"/>
      <c r="T141" s="176"/>
      <c r="AT141" s="17" t="s">
        <v>136</v>
      </c>
      <c r="AU141" s="17" t="s">
        <v>89</v>
      </c>
    </row>
    <row r="142" spans="2:65" s="1" customFormat="1" ht="6.95" customHeight="1">
      <c r="B142" s="44"/>
      <c r="C142" s="45"/>
      <c r="D142" s="45"/>
      <c r="E142" s="45"/>
      <c r="F142" s="45"/>
      <c r="G142" s="45"/>
      <c r="H142" s="45"/>
      <c r="I142" s="45"/>
      <c r="J142" s="45"/>
      <c r="K142" s="45"/>
      <c r="L142" s="32"/>
    </row>
  </sheetData>
  <autoFilter ref="C120:K141" xr:uid="{00000000-0009-0000-0000-000005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H403"/>
  <sheetViews>
    <sheetView showGridLines="0" workbookViewId="0"/>
  </sheetViews>
  <sheetFormatPr defaultRowHeight="15"/>
  <cols>
    <col min="1" max="1" width="8.33203125" customWidth="1"/>
    <col min="2" max="2" width="1.6640625" customWidth="1"/>
    <col min="3" max="3" width="25" customWidth="1"/>
    <col min="4" max="4" width="75.83203125" customWidth="1"/>
    <col min="5" max="5" width="13.33203125" customWidth="1"/>
    <col min="6" max="6" width="20" customWidth="1"/>
    <col min="7" max="7" width="1.6640625" customWidth="1"/>
    <col min="8" max="8" width="8.33203125" customWidth="1"/>
  </cols>
  <sheetData>
    <row r="1" spans="2:8" ht="11.25" customHeight="1"/>
    <row r="2" spans="2:8" ht="36.950000000000003" customHeight="1"/>
    <row r="3" spans="2:8" ht="6.95" customHeight="1">
      <c r="B3" s="18"/>
      <c r="C3" s="19"/>
      <c r="D3" s="19"/>
      <c r="E3" s="19"/>
      <c r="F3" s="19"/>
      <c r="G3" s="19"/>
      <c r="H3" s="20"/>
    </row>
    <row r="4" spans="2:8" ht="24.95" customHeight="1">
      <c r="B4" s="20"/>
      <c r="C4" s="21" t="s">
        <v>1499</v>
      </c>
      <c r="H4" s="20"/>
    </row>
    <row r="5" spans="2:8" ht="12" customHeight="1">
      <c r="B5" s="20"/>
      <c r="C5" s="24" t="s">
        <v>13</v>
      </c>
      <c r="D5" s="240" t="s">
        <v>14</v>
      </c>
      <c r="E5" s="236"/>
      <c r="F5" s="236"/>
      <c r="H5" s="20"/>
    </row>
    <row r="6" spans="2:8" ht="36.950000000000003" customHeight="1">
      <c r="B6" s="20"/>
      <c r="C6" s="26" t="s">
        <v>16</v>
      </c>
      <c r="D6" s="237" t="s">
        <v>17</v>
      </c>
      <c r="E6" s="236"/>
      <c r="F6" s="236"/>
      <c r="H6" s="20"/>
    </row>
    <row r="7" spans="2:8" ht="16.5" customHeight="1">
      <c r="B7" s="20"/>
      <c r="C7" s="27" t="s">
        <v>22</v>
      </c>
      <c r="D7" s="52" t="str">
        <f>'Rekapitulace stavby'!AN8</f>
        <v>28. 1. 2026</v>
      </c>
      <c r="H7" s="20"/>
    </row>
    <row r="8" spans="2:8" s="1" customFormat="1" ht="10.9" customHeight="1">
      <c r="B8" s="32"/>
      <c r="H8" s="32"/>
    </row>
    <row r="9" spans="2:8" s="10" customFormat="1" ht="29.25" customHeight="1">
      <c r="B9" s="116"/>
      <c r="C9" s="117" t="s">
        <v>54</v>
      </c>
      <c r="D9" s="118" t="s">
        <v>55</v>
      </c>
      <c r="E9" s="118" t="s">
        <v>114</v>
      </c>
      <c r="F9" s="119" t="s">
        <v>1500</v>
      </c>
      <c r="H9" s="116"/>
    </row>
    <row r="10" spans="2:8" s="1" customFormat="1" ht="26.45" customHeight="1">
      <c r="B10" s="32"/>
      <c r="C10" s="201" t="s">
        <v>1501</v>
      </c>
      <c r="D10" s="201" t="s">
        <v>87</v>
      </c>
      <c r="H10" s="32"/>
    </row>
    <row r="11" spans="2:8" s="1" customFormat="1" ht="16.899999999999999" customHeight="1">
      <c r="B11" s="32"/>
      <c r="C11" s="202" t="s">
        <v>238</v>
      </c>
      <c r="D11" s="203" t="s">
        <v>1</v>
      </c>
      <c r="E11" s="204" t="s">
        <v>1</v>
      </c>
      <c r="F11" s="205">
        <v>84.75</v>
      </c>
      <c r="H11" s="32"/>
    </row>
    <row r="12" spans="2:8" s="1" customFormat="1" ht="16.899999999999999" customHeight="1">
      <c r="B12" s="32"/>
      <c r="C12" s="206" t="s">
        <v>1</v>
      </c>
      <c r="D12" s="206" t="s">
        <v>936</v>
      </c>
      <c r="E12" s="17" t="s">
        <v>1</v>
      </c>
      <c r="F12" s="207">
        <v>84.75</v>
      </c>
      <c r="H12" s="32"/>
    </row>
    <row r="13" spans="2:8" s="1" customFormat="1" ht="16.899999999999999" customHeight="1">
      <c r="B13" s="32"/>
      <c r="C13" s="206" t="s">
        <v>238</v>
      </c>
      <c r="D13" s="206" t="s">
        <v>934</v>
      </c>
      <c r="E13" s="17" t="s">
        <v>1</v>
      </c>
      <c r="F13" s="207">
        <v>84.75</v>
      </c>
      <c r="H13" s="32"/>
    </row>
    <row r="14" spans="2:8" s="1" customFormat="1" ht="16.899999999999999" customHeight="1">
      <c r="B14" s="32"/>
      <c r="C14" s="208" t="s">
        <v>1502</v>
      </c>
      <c r="H14" s="32"/>
    </row>
    <row r="15" spans="2:8" s="1" customFormat="1" ht="16.899999999999999" customHeight="1">
      <c r="B15" s="32"/>
      <c r="C15" s="206" t="s">
        <v>929</v>
      </c>
      <c r="D15" s="206" t="s">
        <v>930</v>
      </c>
      <c r="E15" s="17" t="s">
        <v>132</v>
      </c>
      <c r="F15" s="207">
        <v>231.11</v>
      </c>
      <c r="H15" s="32"/>
    </row>
    <row r="16" spans="2:8" s="1" customFormat="1" ht="16.899999999999999" customHeight="1">
      <c r="B16" s="32"/>
      <c r="C16" s="206" t="s">
        <v>948</v>
      </c>
      <c r="D16" s="206" t="s">
        <v>949</v>
      </c>
      <c r="E16" s="17" t="s">
        <v>132</v>
      </c>
      <c r="F16" s="207">
        <v>88.988</v>
      </c>
      <c r="H16" s="32"/>
    </row>
    <row r="17" spans="2:8" s="1" customFormat="1" ht="16.899999999999999" customHeight="1">
      <c r="B17" s="32"/>
      <c r="C17" s="202" t="s">
        <v>222</v>
      </c>
      <c r="D17" s="203" t="s">
        <v>1</v>
      </c>
      <c r="E17" s="204" t="s">
        <v>1</v>
      </c>
      <c r="F17" s="205">
        <v>10</v>
      </c>
      <c r="H17" s="32"/>
    </row>
    <row r="18" spans="2:8" s="1" customFormat="1" ht="16.899999999999999" customHeight="1">
      <c r="B18" s="32"/>
      <c r="C18" s="206" t="s">
        <v>1</v>
      </c>
      <c r="D18" s="206" t="s">
        <v>191</v>
      </c>
      <c r="E18" s="17" t="s">
        <v>1</v>
      </c>
      <c r="F18" s="207">
        <v>10</v>
      </c>
      <c r="H18" s="32"/>
    </row>
    <row r="19" spans="2:8" s="1" customFormat="1" ht="16.899999999999999" customHeight="1">
      <c r="B19" s="32"/>
      <c r="C19" s="206" t="s">
        <v>222</v>
      </c>
      <c r="D19" s="206" t="s">
        <v>165</v>
      </c>
      <c r="E19" s="17" t="s">
        <v>1</v>
      </c>
      <c r="F19" s="207">
        <v>10</v>
      </c>
      <c r="H19" s="32"/>
    </row>
    <row r="20" spans="2:8" s="1" customFormat="1" ht="16.899999999999999" customHeight="1">
      <c r="B20" s="32"/>
      <c r="C20" s="208" t="s">
        <v>1502</v>
      </c>
      <c r="H20" s="32"/>
    </row>
    <row r="21" spans="2:8" s="1" customFormat="1" ht="16.899999999999999" customHeight="1">
      <c r="B21" s="32"/>
      <c r="C21" s="206" t="s">
        <v>410</v>
      </c>
      <c r="D21" s="206" t="s">
        <v>411</v>
      </c>
      <c r="E21" s="17" t="s">
        <v>132</v>
      </c>
      <c r="F21" s="207">
        <v>10</v>
      </c>
      <c r="H21" s="32"/>
    </row>
    <row r="22" spans="2:8" s="1" customFormat="1" ht="16.899999999999999" customHeight="1">
      <c r="B22" s="32"/>
      <c r="C22" s="206" t="s">
        <v>415</v>
      </c>
      <c r="D22" s="206" t="s">
        <v>416</v>
      </c>
      <c r="E22" s="17" t="s">
        <v>132</v>
      </c>
      <c r="F22" s="207">
        <v>10</v>
      </c>
      <c r="H22" s="32"/>
    </row>
    <row r="23" spans="2:8" s="1" customFormat="1" ht="16.899999999999999" customHeight="1">
      <c r="B23" s="32"/>
      <c r="C23" s="202" t="s">
        <v>223</v>
      </c>
      <c r="D23" s="203" t="s">
        <v>1</v>
      </c>
      <c r="E23" s="204" t="s">
        <v>1</v>
      </c>
      <c r="F23" s="205">
        <v>64</v>
      </c>
      <c r="H23" s="32"/>
    </row>
    <row r="24" spans="2:8" s="1" customFormat="1" ht="16.899999999999999" customHeight="1">
      <c r="B24" s="32"/>
      <c r="C24" s="206" t="s">
        <v>1</v>
      </c>
      <c r="D24" s="206" t="s">
        <v>458</v>
      </c>
      <c r="E24" s="17" t="s">
        <v>1</v>
      </c>
      <c r="F24" s="207">
        <v>64</v>
      </c>
      <c r="H24" s="32"/>
    </row>
    <row r="25" spans="2:8" s="1" customFormat="1" ht="16.899999999999999" customHeight="1">
      <c r="B25" s="32"/>
      <c r="C25" s="206" t="s">
        <v>223</v>
      </c>
      <c r="D25" s="206" t="s">
        <v>165</v>
      </c>
      <c r="E25" s="17" t="s">
        <v>1</v>
      </c>
      <c r="F25" s="207">
        <v>64</v>
      </c>
      <c r="H25" s="32"/>
    </row>
    <row r="26" spans="2:8" s="1" customFormat="1" ht="16.899999999999999" customHeight="1">
      <c r="B26" s="32"/>
      <c r="C26" s="208" t="s">
        <v>1502</v>
      </c>
      <c r="H26" s="32"/>
    </row>
    <row r="27" spans="2:8" s="1" customFormat="1" ht="16.899999999999999" customHeight="1">
      <c r="B27" s="32"/>
      <c r="C27" s="206" t="s">
        <v>454</v>
      </c>
      <c r="D27" s="206" t="s">
        <v>455</v>
      </c>
      <c r="E27" s="17" t="s">
        <v>132</v>
      </c>
      <c r="F27" s="207">
        <v>64</v>
      </c>
      <c r="H27" s="32"/>
    </row>
    <row r="28" spans="2:8" s="1" customFormat="1" ht="16.899999999999999" customHeight="1">
      <c r="B28" s="32"/>
      <c r="C28" s="206" t="s">
        <v>460</v>
      </c>
      <c r="D28" s="206" t="s">
        <v>461</v>
      </c>
      <c r="E28" s="17" t="s">
        <v>132</v>
      </c>
      <c r="F28" s="207">
        <v>64</v>
      </c>
      <c r="H28" s="32"/>
    </row>
    <row r="29" spans="2:8" s="1" customFormat="1" ht="16.899999999999999" customHeight="1">
      <c r="B29" s="32"/>
      <c r="C29" s="202" t="s">
        <v>225</v>
      </c>
      <c r="D29" s="203" t="s">
        <v>1</v>
      </c>
      <c r="E29" s="204" t="s">
        <v>1</v>
      </c>
      <c r="F29" s="205">
        <v>113.76</v>
      </c>
      <c r="H29" s="32"/>
    </row>
    <row r="30" spans="2:8" s="1" customFormat="1" ht="16.899999999999999" customHeight="1">
      <c r="B30" s="32"/>
      <c r="C30" s="206" t="s">
        <v>1</v>
      </c>
      <c r="D30" s="206" t="s">
        <v>435</v>
      </c>
      <c r="E30" s="17" t="s">
        <v>1</v>
      </c>
      <c r="F30" s="207">
        <v>113.76</v>
      </c>
      <c r="H30" s="32"/>
    </row>
    <row r="31" spans="2:8" s="1" customFormat="1" ht="16.899999999999999" customHeight="1">
      <c r="B31" s="32"/>
      <c r="C31" s="206" t="s">
        <v>225</v>
      </c>
      <c r="D31" s="206" t="s">
        <v>165</v>
      </c>
      <c r="E31" s="17" t="s">
        <v>1</v>
      </c>
      <c r="F31" s="207">
        <v>113.76</v>
      </c>
      <c r="H31" s="32"/>
    </row>
    <row r="32" spans="2:8" s="1" customFormat="1" ht="16.899999999999999" customHeight="1">
      <c r="B32" s="32"/>
      <c r="C32" s="208" t="s">
        <v>1502</v>
      </c>
      <c r="H32" s="32"/>
    </row>
    <row r="33" spans="2:8" s="1" customFormat="1" ht="16.899999999999999" customHeight="1">
      <c r="B33" s="32"/>
      <c r="C33" s="206" t="s">
        <v>431</v>
      </c>
      <c r="D33" s="206" t="s">
        <v>432</v>
      </c>
      <c r="E33" s="17" t="s">
        <v>132</v>
      </c>
      <c r="F33" s="207">
        <v>113.76</v>
      </c>
      <c r="H33" s="32"/>
    </row>
    <row r="34" spans="2:8" s="1" customFormat="1" ht="16.899999999999999" customHeight="1">
      <c r="B34" s="32"/>
      <c r="C34" s="206" t="s">
        <v>437</v>
      </c>
      <c r="D34" s="206" t="s">
        <v>438</v>
      </c>
      <c r="E34" s="17" t="s">
        <v>132</v>
      </c>
      <c r="F34" s="207">
        <v>113.76</v>
      </c>
      <c r="H34" s="32"/>
    </row>
    <row r="35" spans="2:8" s="1" customFormat="1" ht="16.899999999999999" customHeight="1">
      <c r="B35" s="32"/>
      <c r="C35" s="202" t="s">
        <v>227</v>
      </c>
      <c r="D35" s="203" t="s">
        <v>1</v>
      </c>
      <c r="E35" s="204" t="s">
        <v>1</v>
      </c>
      <c r="F35" s="205">
        <v>16.100000000000001</v>
      </c>
      <c r="H35" s="32"/>
    </row>
    <row r="36" spans="2:8" s="1" customFormat="1" ht="16.899999999999999" customHeight="1">
      <c r="B36" s="32"/>
      <c r="C36" s="206" t="s">
        <v>1</v>
      </c>
      <c r="D36" s="206" t="s">
        <v>228</v>
      </c>
      <c r="E36" s="17" t="s">
        <v>1</v>
      </c>
      <c r="F36" s="207">
        <v>16.100000000000001</v>
      </c>
      <c r="H36" s="32"/>
    </row>
    <row r="37" spans="2:8" s="1" customFormat="1" ht="16.899999999999999" customHeight="1">
      <c r="B37" s="32"/>
      <c r="C37" s="206" t="s">
        <v>227</v>
      </c>
      <c r="D37" s="206" t="s">
        <v>165</v>
      </c>
      <c r="E37" s="17" t="s">
        <v>1</v>
      </c>
      <c r="F37" s="207">
        <v>16.100000000000001</v>
      </c>
      <c r="H37" s="32"/>
    </row>
    <row r="38" spans="2:8" s="1" customFormat="1" ht="16.899999999999999" customHeight="1">
      <c r="B38" s="32"/>
      <c r="C38" s="208" t="s">
        <v>1502</v>
      </c>
      <c r="H38" s="32"/>
    </row>
    <row r="39" spans="2:8" s="1" customFormat="1" ht="16.899999999999999" customHeight="1">
      <c r="B39" s="32"/>
      <c r="C39" s="206" t="s">
        <v>602</v>
      </c>
      <c r="D39" s="206" t="s">
        <v>603</v>
      </c>
      <c r="E39" s="17" t="s">
        <v>132</v>
      </c>
      <c r="F39" s="207">
        <v>16.100000000000001</v>
      </c>
      <c r="H39" s="32"/>
    </row>
    <row r="40" spans="2:8" s="1" customFormat="1" ht="16.899999999999999" customHeight="1">
      <c r="B40" s="32"/>
      <c r="C40" s="206" t="s">
        <v>607</v>
      </c>
      <c r="D40" s="206" t="s">
        <v>608</v>
      </c>
      <c r="E40" s="17" t="s">
        <v>132</v>
      </c>
      <c r="F40" s="207">
        <v>16.100000000000001</v>
      </c>
      <c r="H40" s="32"/>
    </row>
    <row r="41" spans="2:8" s="1" customFormat="1" ht="16.899999999999999" customHeight="1">
      <c r="B41" s="32"/>
      <c r="C41" s="202" t="s">
        <v>229</v>
      </c>
      <c r="D41" s="203" t="s">
        <v>1</v>
      </c>
      <c r="E41" s="204" t="s">
        <v>1</v>
      </c>
      <c r="F41" s="205">
        <v>15</v>
      </c>
      <c r="H41" s="32"/>
    </row>
    <row r="42" spans="2:8" s="1" customFormat="1" ht="16.899999999999999" customHeight="1">
      <c r="B42" s="32"/>
      <c r="C42" s="206" t="s">
        <v>1</v>
      </c>
      <c r="D42" s="206" t="s">
        <v>217</v>
      </c>
      <c r="E42" s="17" t="s">
        <v>1</v>
      </c>
      <c r="F42" s="207">
        <v>15</v>
      </c>
      <c r="H42" s="32"/>
    </row>
    <row r="43" spans="2:8" s="1" customFormat="1" ht="16.899999999999999" customHeight="1">
      <c r="B43" s="32"/>
      <c r="C43" s="206" t="s">
        <v>229</v>
      </c>
      <c r="D43" s="206" t="s">
        <v>165</v>
      </c>
      <c r="E43" s="17" t="s">
        <v>1</v>
      </c>
      <c r="F43" s="207">
        <v>15</v>
      </c>
      <c r="H43" s="32"/>
    </row>
    <row r="44" spans="2:8" s="1" customFormat="1" ht="16.899999999999999" customHeight="1">
      <c r="B44" s="32"/>
      <c r="C44" s="208" t="s">
        <v>1502</v>
      </c>
      <c r="H44" s="32"/>
    </row>
    <row r="45" spans="2:8" s="1" customFormat="1" ht="16.899999999999999" customHeight="1">
      <c r="B45" s="32"/>
      <c r="C45" s="206" t="s">
        <v>568</v>
      </c>
      <c r="D45" s="206" t="s">
        <v>569</v>
      </c>
      <c r="E45" s="17" t="s">
        <v>132</v>
      </c>
      <c r="F45" s="207">
        <v>15</v>
      </c>
      <c r="H45" s="32"/>
    </row>
    <row r="46" spans="2:8" s="1" customFormat="1" ht="16.899999999999999" customHeight="1">
      <c r="B46" s="32"/>
      <c r="C46" s="206" t="s">
        <v>573</v>
      </c>
      <c r="D46" s="206" t="s">
        <v>574</v>
      </c>
      <c r="E46" s="17" t="s">
        <v>132</v>
      </c>
      <c r="F46" s="207">
        <v>15</v>
      </c>
      <c r="H46" s="32"/>
    </row>
    <row r="47" spans="2:8" s="1" customFormat="1" ht="16.899999999999999" customHeight="1">
      <c r="B47" s="32"/>
      <c r="C47" s="202" t="s">
        <v>230</v>
      </c>
      <c r="D47" s="203" t="s">
        <v>1</v>
      </c>
      <c r="E47" s="204" t="s">
        <v>1</v>
      </c>
      <c r="F47" s="205">
        <v>156.30000000000001</v>
      </c>
      <c r="H47" s="32"/>
    </row>
    <row r="48" spans="2:8" s="1" customFormat="1" ht="16.899999999999999" customHeight="1">
      <c r="B48" s="32"/>
      <c r="C48" s="206" t="s">
        <v>1</v>
      </c>
      <c r="D48" s="206" t="s">
        <v>1273</v>
      </c>
      <c r="E48" s="17" t="s">
        <v>1</v>
      </c>
      <c r="F48" s="207">
        <v>0</v>
      </c>
      <c r="H48" s="32"/>
    </row>
    <row r="49" spans="2:8" s="1" customFormat="1" ht="16.899999999999999" customHeight="1">
      <c r="B49" s="32"/>
      <c r="C49" s="206" t="s">
        <v>1</v>
      </c>
      <c r="D49" s="206" t="s">
        <v>1274</v>
      </c>
      <c r="E49" s="17" t="s">
        <v>1</v>
      </c>
      <c r="F49" s="207">
        <v>29.52</v>
      </c>
      <c r="H49" s="32"/>
    </row>
    <row r="50" spans="2:8" s="1" customFormat="1" ht="16.899999999999999" customHeight="1">
      <c r="B50" s="32"/>
      <c r="C50" s="206" t="s">
        <v>1</v>
      </c>
      <c r="D50" s="206" t="s">
        <v>1275</v>
      </c>
      <c r="E50" s="17" t="s">
        <v>1</v>
      </c>
      <c r="F50" s="207">
        <v>22.43</v>
      </c>
      <c r="H50" s="32"/>
    </row>
    <row r="51" spans="2:8" s="1" customFormat="1" ht="16.899999999999999" customHeight="1">
      <c r="B51" s="32"/>
      <c r="C51" s="206" t="s">
        <v>1</v>
      </c>
      <c r="D51" s="206" t="s">
        <v>1276</v>
      </c>
      <c r="E51" s="17" t="s">
        <v>1</v>
      </c>
      <c r="F51" s="207">
        <v>6.31</v>
      </c>
      <c r="H51" s="32"/>
    </row>
    <row r="52" spans="2:8" s="1" customFormat="1" ht="16.899999999999999" customHeight="1">
      <c r="B52" s="32"/>
      <c r="C52" s="206" t="s">
        <v>1</v>
      </c>
      <c r="D52" s="206" t="s">
        <v>1277</v>
      </c>
      <c r="E52" s="17" t="s">
        <v>1</v>
      </c>
      <c r="F52" s="207">
        <v>13.3</v>
      </c>
      <c r="H52" s="32"/>
    </row>
    <row r="53" spans="2:8" s="1" customFormat="1" ht="16.899999999999999" customHeight="1">
      <c r="B53" s="32"/>
      <c r="C53" s="206" t="s">
        <v>1</v>
      </c>
      <c r="D53" s="206" t="s">
        <v>1278</v>
      </c>
      <c r="E53" s="17" t="s">
        <v>1</v>
      </c>
      <c r="F53" s="207">
        <v>5.63</v>
      </c>
      <c r="H53" s="32"/>
    </row>
    <row r="54" spans="2:8" s="1" customFormat="1" ht="16.899999999999999" customHeight="1">
      <c r="B54" s="32"/>
      <c r="C54" s="206" t="s">
        <v>1</v>
      </c>
      <c r="D54" s="206" t="s">
        <v>1035</v>
      </c>
      <c r="E54" s="17" t="s">
        <v>1</v>
      </c>
      <c r="F54" s="207">
        <v>33.58</v>
      </c>
      <c r="H54" s="32"/>
    </row>
    <row r="55" spans="2:8" s="1" customFormat="1" ht="16.899999999999999" customHeight="1">
      <c r="B55" s="32"/>
      <c r="C55" s="206" t="s">
        <v>1</v>
      </c>
      <c r="D55" s="206" t="s">
        <v>1036</v>
      </c>
      <c r="E55" s="17" t="s">
        <v>1</v>
      </c>
      <c r="F55" s="207">
        <v>21.62</v>
      </c>
      <c r="H55" s="32"/>
    </row>
    <row r="56" spans="2:8" s="1" customFormat="1" ht="16.899999999999999" customHeight="1">
      <c r="B56" s="32"/>
      <c r="C56" s="206" t="s">
        <v>1</v>
      </c>
      <c r="D56" s="206" t="s">
        <v>1049</v>
      </c>
      <c r="E56" s="17" t="s">
        <v>1</v>
      </c>
      <c r="F56" s="207">
        <v>17.25</v>
      </c>
      <c r="H56" s="32"/>
    </row>
    <row r="57" spans="2:8" s="1" customFormat="1" ht="16.899999999999999" customHeight="1">
      <c r="B57" s="32"/>
      <c r="C57" s="206" t="s">
        <v>1</v>
      </c>
      <c r="D57" s="206" t="s">
        <v>1050</v>
      </c>
      <c r="E57" s="17" t="s">
        <v>1</v>
      </c>
      <c r="F57" s="207">
        <v>6.66</v>
      </c>
      <c r="H57" s="32"/>
    </row>
    <row r="58" spans="2:8" s="1" customFormat="1" ht="16.899999999999999" customHeight="1">
      <c r="B58" s="32"/>
      <c r="C58" s="206" t="s">
        <v>230</v>
      </c>
      <c r="D58" s="206" t="s">
        <v>165</v>
      </c>
      <c r="E58" s="17" t="s">
        <v>1</v>
      </c>
      <c r="F58" s="207">
        <v>156.30000000000001</v>
      </c>
      <c r="H58" s="32"/>
    </row>
    <row r="59" spans="2:8" s="1" customFormat="1" ht="16.899999999999999" customHeight="1">
      <c r="B59" s="32"/>
      <c r="C59" s="208" t="s">
        <v>1502</v>
      </c>
      <c r="H59" s="32"/>
    </row>
    <row r="60" spans="2:8" s="1" customFormat="1" ht="22.5">
      <c r="B60" s="32"/>
      <c r="C60" s="206" t="s">
        <v>1269</v>
      </c>
      <c r="D60" s="206" t="s">
        <v>1270</v>
      </c>
      <c r="E60" s="17" t="s">
        <v>132</v>
      </c>
      <c r="F60" s="207">
        <v>156.30000000000001</v>
      </c>
      <c r="H60" s="32"/>
    </row>
    <row r="61" spans="2:8" s="1" customFormat="1" ht="16.899999999999999" customHeight="1">
      <c r="B61" s="32"/>
      <c r="C61" s="206" t="s">
        <v>1243</v>
      </c>
      <c r="D61" s="206" t="s">
        <v>1244</v>
      </c>
      <c r="E61" s="17" t="s">
        <v>132</v>
      </c>
      <c r="F61" s="207">
        <v>156.30000000000001</v>
      </c>
      <c r="H61" s="32"/>
    </row>
    <row r="62" spans="2:8" s="1" customFormat="1" ht="16.899999999999999" customHeight="1">
      <c r="B62" s="32"/>
      <c r="C62" s="206" t="s">
        <v>1248</v>
      </c>
      <c r="D62" s="206" t="s">
        <v>1249</v>
      </c>
      <c r="E62" s="17" t="s">
        <v>132</v>
      </c>
      <c r="F62" s="207">
        <v>156.30000000000001</v>
      </c>
      <c r="H62" s="32"/>
    </row>
    <row r="63" spans="2:8" s="1" customFormat="1" ht="16.899999999999999" customHeight="1">
      <c r="B63" s="32"/>
      <c r="C63" s="206" t="s">
        <v>1304</v>
      </c>
      <c r="D63" s="206" t="s">
        <v>1305</v>
      </c>
      <c r="E63" s="17" t="s">
        <v>132</v>
      </c>
      <c r="F63" s="207">
        <v>184.31200000000001</v>
      </c>
      <c r="H63" s="32"/>
    </row>
    <row r="64" spans="2:8" s="1" customFormat="1" ht="16.899999999999999" customHeight="1">
      <c r="B64" s="32"/>
      <c r="C64" s="206" t="s">
        <v>1319</v>
      </c>
      <c r="D64" s="206" t="s">
        <v>1320</v>
      </c>
      <c r="E64" s="17" t="s">
        <v>132</v>
      </c>
      <c r="F64" s="207">
        <v>156.30000000000001</v>
      </c>
      <c r="H64" s="32"/>
    </row>
    <row r="65" spans="2:8" s="1" customFormat="1" ht="16.899999999999999" customHeight="1">
      <c r="B65" s="32"/>
      <c r="C65" s="202" t="s">
        <v>1345</v>
      </c>
      <c r="D65" s="203" t="s">
        <v>1</v>
      </c>
      <c r="E65" s="204" t="s">
        <v>1</v>
      </c>
      <c r="F65" s="205">
        <v>557.42999999999995</v>
      </c>
      <c r="H65" s="32"/>
    </row>
    <row r="66" spans="2:8" s="1" customFormat="1" ht="16.899999999999999" customHeight="1">
      <c r="B66" s="32"/>
      <c r="C66" s="206" t="s">
        <v>1</v>
      </c>
      <c r="D66" s="206" t="s">
        <v>1334</v>
      </c>
      <c r="E66" s="17" t="s">
        <v>1</v>
      </c>
      <c r="F66" s="207">
        <v>26.77</v>
      </c>
      <c r="H66" s="32"/>
    </row>
    <row r="67" spans="2:8" s="1" customFormat="1" ht="16.899999999999999" customHeight="1">
      <c r="B67" s="32"/>
      <c r="C67" s="206" t="s">
        <v>1</v>
      </c>
      <c r="D67" s="206" t="s">
        <v>1335</v>
      </c>
      <c r="E67" s="17" t="s">
        <v>1</v>
      </c>
      <c r="F67" s="207">
        <v>20.94</v>
      </c>
      <c r="H67" s="32"/>
    </row>
    <row r="68" spans="2:8" s="1" customFormat="1" ht="16.899999999999999" customHeight="1">
      <c r="B68" s="32"/>
      <c r="C68" s="206" t="s">
        <v>1</v>
      </c>
      <c r="D68" s="206" t="s">
        <v>1336</v>
      </c>
      <c r="E68" s="17" t="s">
        <v>1</v>
      </c>
      <c r="F68" s="207">
        <v>72.08</v>
      </c>
      <c r="H68" s="32"/>
    </row>
    <row r="69" spans="2:8" s="1" customFormat="1" ht="16.899999999999999" customHeight="1">
      <c r="B69" s="32"/>
      <c r="C69" s="206" t="s">
        <v>1</v>
      </c>
      <c r="D69" s="206" t="s">
        <v>1337</v>
      </c>
      <c r="E69" s="17" t="s">
        <v>1</v>
      </c>
      <c r="F69" s="207">
        <v>24.59</v>
      </c>
      <c r="H69" s="32"/>
    </row>
    <row r="70" spans="2:8" s="1" customFormat="1" ht="16.899999999999999" customHeight="1">
      <c r="B70" s="32"/>
      <c r="C70" s="206" t="s">
        <v>1</v>
      </c>
      <c r="D70" s="206" t="s">
        <v>1338</v>
      </c>
      <c r="E70" s="17" t="s">
        <v>1</v>
      </c>
      <c r="F70" s="207">
        <v>24.84</v>
      </c>
      <c r="H70" s="32"/>
    </row>
    <row r="71" spans="2:8" s="1" customFormat="1" ht="16.899999999999999" customHeight="1">
      <c r="B71" s="32"/>
      <c r="C71" s="206" t="s">
        <v>1</v>
      </c>
      <c r="D71" s="206" t="s">
        <v>1339</v>
      </c>
      <c r="E71" s="17" t="s">
        <v>1</v>
      </c>
      <c r="F71" s="207">
        <v>35.65</v>
      </c>
      <c r="H71" s="32"/>
    </row>
    <row r="72" spans="2:8" s="1" customFormat="1" ht="16.899999999999999" customHeight="1">
      <c r="B72" s="32"/>
      <c r="C72" s="206" t="s">
        <v>1</v>
      </c>
      <c r="D72" s="206" t="s">
        <v>1340</v>
      </c>
      <c r="E72" s="17" t="s">
        <v>1</v>
      </c>
      <c r="F72" s="207">
        <v>25.31</v>
      </c>
      <c r="H72" s="32"/>
    </row>
    <row r="73" spans="2:8" s="1" customFormat="1" ht="16.899999999999999" customHeight="1">
      <c r="B73" s="32"/>
      <c r="C73" s="206" t="s">
        <v>1</v>
      </c>
      <c r="D73" s="206" t="s">
        <v>1341</v>
      </c>
      <c r="E73" s="17" t="s">
        <v>1</v>
      </c>
      <c r="F73" s="207">
        <v>25.64</v>
      </c>
      <c r="H73" s="32"/>
    </row>
    <row r="74" spans="2:8" s="1" customFormat="1" ht="16.899999999999999" customHeight="1">
      <c r="B74" s="32"/>
      <c r="C74" s="206" t="s">
        <v>1</v>
      </c>
      <c r="D74" s="206" t="s">
        <v>1342</v>
      </c>
      <c r="E74" s="17" t="s">
        <v>1</v>
      </c>
      <c r="F74" s="207">
        <v>77.48</v>
      </c>
      <c r="H74" s="32"/>
    </row>
    <row r="75" spans="2:8" s="1" customFormat="1" ht="16.899999999999999" customHeight="1">
      <c r="B75" s="32"/>
      <c r="C75" s="206" t="s">
        <v>1</v>
      </c>
      <c r="D75" s="206" t="s">
        <v>1343</v>
      </c>
      <c r="E75" s="17" t="s">
        <v>1</v>
      </c>
      <c r="F75" s="207">
        <v>199.32</v>
      </c>
      <c r="H75" s="32"/>
    </row>
    <row r="76" spans="2:8" s="1" customFormat="1" ht="16.899999999999999" customHeight="1">
      <c r="B76" s="32"/>
      <c r="C76" s="206" t="s">
        <v>1</v>
      </c>
      <c r="D76" s="206" t="s">
        <v>1344</v>
      </c>
      <c r="E76" s="17" t="s">
        <v>1</v>
      </c>
      <c r="F76" s="207">
        <v>24.81</v>
      </c>
      <c r="H76" s="32"/>
    </row>
    <row r="77" spans="2:8" s="1" customFormat="1" ht="16.899999999999999" customHeight="1">
      <c r="B77" s="32"/>
      <c r="C77" s="206" t="s">
        <v>1345</v>
      </c>
      <c r="D77" s="206" t="s">
        <v>165</v>
      </c>
      <c r="E77" s="17" t="s">
        <v>1</v>
      </c>
      <c r="F77" s="207">
        <v>557.42999999999995</v>
      </c>
      <c r="H77" s="32"/>
    </row>
    <row r="78" spans="2:8" s="1" customFormat="1" ht="16.899999999999999" customHeight="1">
      <c r="B78" s="32"/>
      <c r="C78" s="202" t="s">
        <v>235</v>
      </c>
      <c r="D78" s="203" t="s">
        <v>1</v>
      </c>
      <c r="E78" s="204" t="s">
        <v>1</v>
      </c>
      <c r="F78" s="205">
        <v>90.24</v>
      </c>
      <c r="H78" s="32"/>
    </row>
    <row r="79" spans="2:8" s="1" customFormat="1" ht="16.899999999999999" customHeight="1">
      <c r="B79" s="32"/>
      <c r="C79" s="206" t="s">
        <v>1</v>
      </c>
      <c r="D79" s="206" t="s">
        <v>935</v>
      </c>
      <c r="E79" s="17" t="s">
        <v>1</v>
      </c>
      <c r="F79" s="207">
        <v>90.24</v>
      </c>
      <c r="H79" s="32"/>
    </row>
    <row r="80" spans="2:8" s="1" customFormat="1" ht="16.899999999999999" customHeight="1">
      <c r="B80" s="32"/>
      <c r="C80" s="206" t="s">
        <v>235</v>
      </c>
      <c r="D80" s="206" t="s">
        <v>934</v>
      </c>
      <c r="E80" s="17" t="s">
        <v>1</v>
      </c>
      <c r="F80" s="207">
        <v>90.24</v>
      </c>
      <c r="H80" s="32"/>
    </row>
    <row r="81" spans="2:8" s="1" customFormat="1" ht="16.899999999999999" customHeight="1">
      <c r="B81" s="32"/>
      <c r="C81" s="208" t="s">
        <v>1502</v>
      </c>
      <c r="H81" s="32"/>
    </row>
    <row r="82" spans="2:8" s="1" customFormat="1" ht="16.899999999999999" customHeight="1">
      <c r="B82" s="32"/>
      <c r="C82" s="206" t="s">
        <v>929</v>
      </c>
      <c r="D82" s="206" t="s">
        <v>930</v>
      </c>
      <c r="E82" s="17" t="s">
        <v>132</v>
      </c>
      <c r="F82" s="207">
        <v>231.11</v>
      </c>
      <c r="H82" s="32"/>
    </row>
    <row r="83" spans="2:8" s="1" customFormat="1" ht="16.899999999999999" customHeight="1">
      <c r="B83" s="32"/>
      <c r="C83" s="206" t="s">
        <v>943</v>
      </c>
      <c r="D83" s="206" t="s">
        <v>944</v>
      </c>
      <c r="E83" s="17" t="s">
        <v>132</v>
      </c>
      <c r="F83" s="207">
        <v>94.751999999999995</v>
      </c>
      <c r="H83" s="32"/>
    </row>
    <row r="84" spans="2:8" s="1" customFormat="1" ht="16.899999999999999" customHeight="1">
      <c r="B84" s="32"/>
      <c r="C84" s="202" t="s">
        <v>1503</v>
      </c>
      <c r="D84" s="203" t="s">
        <v>1</v>
      </c>
      <c r="E84" s="204" t="s">
        <v>1</v>
      </c>
      <c r="F84" s="205">
        <v>438</v>
      </c>
      <c r="H84" s="32"/>
    </row>
    <row r="85" spans="2:8" s="1" customFormat="1" ht="16.899999999999999" customHeight="1">
      <c r="B85" s="32"/>
      <c r="C85" s="202" t="s">
        <v>1504</v>
      </c>
      <c r="D85" s="203" t="s">
        <v>1</v>
      </c>
      <c r="E85" s="204" t="s">
        <v>1</v>
      </c>
      <c r="F85" s="205">
        <v>438</v>
      </c>
      <c r="H85" s="32"/>
    </row>
    <row r="86" spans="2:8" s="1" customFormat="1" ht="16.899999999999999" customHeight="1">
      <c r="B86" s="32"/>
      <c r="C86" s="202" t="s">
        <v>241</v>
      </c>
      <c r="D86" s="203" t="s">
        <v>1</v>
      </c>
      <c r="E86" s="204" t="s">
        <v>1</v>
      </c>
      <c r="F86" s="205">
        <v>8</v>
      </c>
      <c r="H86" s="32"/>
    </row>
    <row r="87" spans="2:8" s="1" customFormat="1" ht="16.899999999999999" customHeight="1">
      <c r="B87" s="32"/>
      <c r="C87" s="206" t="s">
        <v>1</v>
      </c>
      <c r="D87" s="206" t="s">
        <v>851</v>
      </c>
      <c r="E87" s="17" t="s">
        <v>1</v>
      </c>
      <c r="F87" s="207">
        <v>8</v>
      </c>
      <c r="H87" s="32"/>
    </row>
    <row r="88" spans="2:8" s="1" customFormat="1" ht="16.899999999999999" customHeight="1">
      <c r="B88" s="32"/>
      <c r="C88" s="206" t="s">
        <v>241</v>
      </c>
      <c r="D88" s="206" t="s">
        <v>165</v>
      </c>
      <c r="E88" s="17" t="s">
        <v>1</v>
      </c>
      <c r="F88" s="207">
        <v>8</v>
      </c>
      <c r="H88" s="32"/>
    </row>
    <row r="89" spans="2:8" s="1" customFormat="1" ht="16.899999999999999" customHeight="1">
      <c r="B89" s="32"/>
      <c r="C89" s="208" t="s">
        <v>1502</v>
      </c>
      <c r="H89" s="32"/>
    </row>
    <row r="90" spans="2:8" s="1" customFormat="1" ht="16.899999999999999" customHeight="1">
      <c r="B90" s="32"/>
      <c r="C90" s="206" t="s">
        <v>847</v>
      </c>
      <c r="D90" s="206" t="s">
        <v>848</v>
      </c>
      <c r="E90" s="17" t="s">
        <v>132</v>
      </c>
      <c r="F90" s="207">
        <v>8</v>
      </c>
      <c r="H90" s="32"/>
    </row>
    <row r="91" spans="2:8" s="1" customFormat="1" ht="16.899999999999999" customHeight="1">
      <c r="B91" s="32"/>
      <c r="C91" s="206" t="s">
        <v>867</v>
      </c>
      <c r="D91" s="206" t="s">
        <v>868</v>
      </c>
      <c r="E91" s="17" t="s">
        <v>132</v>
      </c>
      <c r="F91" s="207">
        <v>16</v>
      </c>
      <c r="H91" s="32"/>
    </row>
    <row r="92" spans="2:8" s="1" customFormat="1" ht="22.5">
      <c r="B92" s="32"/>
      <c r="C92" s="206" t="s">
        <v>862</v>
      </c>
      <c r="D92" s="206" t="s">
        <v>863</v>
      </c>
      <c r="E92" s="17" t="s">
        <v>132</v>
      </c>
      <c r="F92" s="207">
        <v>20</v>
      </c>
      <c r="H92" s="32"/>
    </row>
    <row r="93" spans="2:8" s="1" customFormat="1" ht="16.899999999999999" customHeight="1">
      <c r="B93" s="32"/>
      <c r="C93" s="202" t="s">
        <v>242</v>
      </c>
      <c r="D93" s="203" t="s">
        <v>1</v>
      </c>
      <c r="E93" s="204" t="s">
        <v>1</v>
      </c>
      <c r="F93" s="205">
        <v>97.41</v>
      </c>
      <c r="H93" s="32"/>
    </row>
    <row r="94" spans="2:8" s="1" customFormat="1" ht="16.899999999999999" customHeight="1">
      <c r="B94" s="32"/>
      <c r="C94" s="206" t="s">
        <v>1</v>
      </c>
      <c r="D94" s="206" t="s">
        <v>838</v>
      </c>
      <c r="E94" s="17" t="s">
        <v>1</v>
      </c>
      <c r="F94" s="207">
        <v>97.41</v>
      </c>
      <c r="H94" s="32"/>
    </row>
    <row r="95" spans="2:8" s="1" customFormat="1" ht="16.899999999999999" customHeight="1">
      <c r="B95" s="32"/>
      <c r="C95" s="206" t="s">
        <v>242</v>
      </c>
      <c r="D95" s="206" t="s">
        <v>165</v>
      </c>
      <c r="E95" s="17" t="s">
        <v>1</v>
      </c>
      <c r="F95" s="207">
        <v>97.41</v>
      </c>
      <c r="H95" s="32"/>
    </row>
    <row r="96" spans="2:8" s="1" customFormat="1" ht="16.899999999999999" customHeight="1">
      <c r="B96" s="32"/>
      <c r="C96" s="208" t="s">
        <v>1502</v>
      </c>
      <c r="H96" s="32"/>
    </row>
    <row r="97" spans="2:8" s="1" customFormat="1" ht="16.899999999999999" customHeight="1">
      <c r="B97" s="32"/>
      <c r="C97" s="206" t="s">
        <v>834</v>
      </c>
      <c r="D97" s="206" t="s">
        <v>835</v>
      </c>
      <c r="E97" s="17" t="s">
        <v>132</v>
      </c>
      <c r="F97" s="207">
        <v>97.41</v>
      </c>
      <c r="H97" s="32"/>
    </row>
    <row r="98" spans="2:8" s="1" customFormat="1" ht="16.899999999999999" customHeight="1">
      <c r="B98" s="32"/>
      <c r="C98" s="206" t="s">
        <v>856</v>
      </c>
      <c r="D98" s="206" t="s">
        <v>857</v>
      </c>
      <c r="E98" s="17" t="s">
        <v>132</v>
      </c>
      <c r="F98" s="207">
        <v>194.82</v>
      </c>
      <c r="H98" s="32"/>
    </row>
    <row r="99" spans="2:8" s="1" customFormat="1" ht="22.5">
      <c r="B99" s="32"/>
      <c r="C99" s="206" t="s">
        <v>862</v>
      </c>
      <c r="D99" s="206" t="s">
        <v>863</v>
      </c>
      <c r="E99" s="17" t="s">
        <v>132</v>
      </c>
      <c r="F99" s="207">
        <v>226.965</v>
      </c>
      <c r="H99" s="32"/>
    </row>
    <row r="100" spans="2:8" s="1" customFormat="1" ht="16.899999999999999" customHeight="1">
      <c r="B100" s="32"/>
      <c r="C100" s="202" t="s">
        <v>302</v>
      </c>
      <c r="D100" s="203" t="s">
        <v>1</v>
      </c>
      <c r="E100" s="204" t="s">
        <v>1</v>
      </c>
      <c r="F100" s="205">
        <v>5.67</v>
      </c>
      <c r="H100" s="32"/>
    </row>
    <row r="101" spans="2:8" s="1" customFormat="1" ht="16.899999999999999" customHeight="1">
      <c r="B101" s="32"/>
      <c r="C101" s="206" t="s">
        <v>1</v>
      </c>
      <c r="D101" s="206" t="s">
        <v>658</v>
      </c>
      <c r="E101" s="17" t="s">
        <v>1</v>
      </c>
      <c r="F101" s="207">
        <v>0</v>
      </c>
      <c r="H101" s="32"/>
    </row>
    <row r="102" spans="2:8" s="1" customFormat="1" ht="16.899999999999999" customHeight="1">
      <c r="B102" s="32"/>
      <c r="C102" s="206" t="s">
        <v>1</v>
      </c>
      <c r="D102" s="206" t="s">
        <v>659</v>
      </c>
      <c r="E102" s="17" t="s">
        <v>1</v>
      </c>
      <c r="F102" s="207">
        <v>5.67</v>
      </c>
      <c r="H102" s="32"/>
    </row>
    <row r="103" spans="2:8" s="1" customFormat="1" ht="16.899999999999999" customHeight="1">
      <c r="B103" s="32"/>
      <c r="C103" s="206" t="s">
        <v>302</v>
      </c>
      <c r="D103" s="206" t="s">
        <v>165</v>
      </c>
      <c r="E103" s="17" t="s">
        <v>1</v>
      </c>
      <c r="F103" s="207">
        <v>5.67</v>
      </c>
      <c r="H103" s="32"/>
    </row>
    <row r="104" spans="2:8" s="1" customFormat="1" ht="16.899999999999999" customHeight="1">
      <c r="B104" s="32"/>
      <c r="C104" s="208" t="s">
        <v>1502</v>
      </c>
      <c r="H104" s="32"/>
    </row>
    <row r="105" spans="2:8" s="1" customFormat="1" ht="16.899999999999999" customHeight="1">
      <c r="B105" s="32"/>
      <c r="C105" s="206" t="s">
        <v>654</v>
      </c>
      <c r="D105" s="206" t="s">
        <v>655</v>
      </c>
      <c r="E105" s="17" t="s">
        <v>132</v>
      </c>
      <c r="F105" s="207">
        <v>5.67</v>
      </c>
      <c r="H105" s="32"/>
    </row>
    <row r="106" spans="2:8" s="1" customFormat="1" ht="16.899999999999999" customHeight="1">
      <c r="B106" s="32"/>
      <c r="C106" s="206" t="s">
        <v>648</v>
      </c>
      <c r="D106" s="206" t="s">
        <v>649</v>
      </c>
      <c r="E106" s="17" t="s">
        <v>132</v>
      </c>
      <c r="F106" s="207">
        <v>96.307000000000002</v>
      </c>
      <c r="H106" s="32"/>
    </row>
    <row r="107" spans="2:8" s="1" customFormat="1" ht="16.899999999999999" customHeight="1">
      <c r="B107" s="32"/>
      <c r="C107" s="202" t="s">
        <v>244</v>
      </c>
      <c r="D107" s="203" t="s">
        <v>1</v>
      </c>
      <c r="E107" s="204" t="s">
        <v>1</v>
      </c>
      <c r="F107" s="205">
        <v>128.274</v>
      </c>
      <c r="H107" s="32"/>
    </row>
    <row r="108" spans="2:8" s="1" customFormat="1" ht="16.899999999999999" customHeight="1">
      <c r="B108" s="32"/>
      <c r="C108" s="206" t="s">
        <v>1</v>
      </c>
      <c r="D108" s="206" t="s">
        <v>693</v>
      </c>
      <c r="E108" s="17" t="s">
        <v>1</v>
      </c>
      <c r="F108" s="207">
        <v>23.382000000000001</v>
      </c>
      <c r="H108" s="32"/>
    </row>
    <row r="109" spans="2:8" s="1" customFormat="1" ht="16.899999999999999" customHeight="1">
      <c r="B109" s="32"/>
      <c r="C109" s="206" t="s">
        <v>1</v>
      </c>
      <c r="D109" s="206" t="s">
        <v>1358</v>
      </c>
      <c r="E109" s="17" t="s">
        <v>1</v>
      </c>
      <c r="F109" s="207">
        <v>49.816000000000003</v>
      </c>
      <c r="H109" s="32"/>
    </row>
    <row r="110" spans="2:8" s="1" customFormat="1" ht="16.899999999999999" customHeight="1">
      <c r="B110" s="32"/>
      <c r="C110" s="206" t="s">
        <v>1</v>
      </c>
      <c r="D110" s="206" t="s">
        <v>1359</v>
      </c>
      <c r="E110" s="17" t="s">
        <v>1</v>
      </c>
      <c r="F110" s="207">
        <v>47.085999999999999</v>
      </c>
      <c r="H110" s="32"/>
    </row>
    <row r="111" spans="2:8" s="1" customFormat="1" ht="16.899999999999999" customHeight="1">
      <c r="B111" s="32"/>
      <c r="C111" s="206" t="s">
        <v>1</v>
      </c>
      <c r="D111" s="206" t="s">
        <v>1365</v>
      </c>
      <c r="E111" s="17" t="s">
        <v>1</v>
      </c>
      <c r="F111" s="207">
        <v>0</v>
      </c>
      <c r="H111" s="32"/>
    </row>
    <row r="112" spans="2:8" s="1" customFormat="1" ht="16.899999999999999" customHeight="1">
      <c r="B112" s="32"/>
      <c r="C112" s="206" t="s">
        <v>1</v>
      </c>
      <c r="D112" s="206" t="s">
        <v>1366</v>
      </c>
      <c r="E112" s="17" t="s">
        <v>1</v>
      </c>
      <c r="F112" s="207">
        <v>3.95</v>
      </c>
      <c r="H112" s="32"/>
    </row>
    <row r="113" spans="2:8" s="1" customFormat="1" ht="16.899999999999999" customHeight="1">
      <c r="B113" s="32"/>
      <c r="C113" s="206" t="s">
        <v>1</v>
      </c>
      <c r="D113" s="206" t="s">
        <v>1367</v>
      </c>
      <c r="E113" s="17" t="s">
        <v>1</v>
      </c>
      <c r="F113" s="207">
        <v>4.04</v>
      </c>
      <c r="H113" s="32"/>
    </row>
    <row r="114" spans="2:8" s="1" customFormat="1" ht="16.899999999999999" customHeight="1">
      <c r="B114" s="32"/>
      <c r="C114" s="206" t="s">
        <v>244</v>
      </c>
      <c r="D114" s="206" t="s">
        <v>165</v>
      </c>
      <c r="E114" s="17" t="s">
        <v>1</v>
      </c>
      <c r="F114" s="207">
        <v>128.274</v>
      </c>
      <c r="H114" s="32"/>
    </row>
    <row r="115" spans="2:8" s="1" customFormat="1" ht="16.899999999999999" customHeight="1">
      <c r="B115" s="32"/>
      <c r="C115" s="208" t="s">
        <v>1502</v>
      </c>
      <c r="H115" s="32"/>
    </row>
    <row r="116" spans="2:8" s="1" customFormat="1" ht="22.5">
      <c r="B116" s="32"/>
      <c r="C116" s="206" t="s">
        <v>1361</v>
      </c>
      <c r="D116" s="206" t="s">
        <v>1362</v>
      </c>
      <c r="E116" s="17" t="s">
        <v>132</v>
      </c>
      <c r="F116" s="207">
        <v>128.274</v>
      </c>
      <c r="H116" s="32"/>
    </row>
    <row r="117" spans="2:8" s="1" customFormat="1" ht="16.899999999999999" customHeight="1">
      <c r="B117" s="32"/>
      <c r="C117" s="206" t="s">
        <v>1349</v>
      </c>
      <c r="D117" s="206" t="s">
        <v>1350</v>
      </c>
      <c r="E117" s="17" t="s">
        <v>132</v>
      </c>
      <c r="F117" s="207">
        <v>128.274</v>
      </c>
      <c r="H117" s="32"/>
    </row>
    <row r="118" spans="2:8" s="1" customFormat="1" ht="16.899999999999999" customHeight="1">
      <c r="B118" s="32"/>
      <c r="C118" s="206" t="s">
        <v>1377</v>
      </c>
      <c r="D118" s="206" t="s">
        <v>1378</v>
      </c>
      <c r="E118" s="17" t="s">
        <v>132</v>
      </c>
      <c r="F118" s="207">
        <v>128.274</v>
      </c>
      <c r="H118" s="32"/>
    </row>
    <row r="119" spans="2:8" s="1" customFormat="1" ht="16.899999999999999" customHeight="1">
      <c r="B119" s="32"/>
      <c r="C119" s="206" t="s">
        <v>1374</v>
      </c>
      <c r="D119" s="206" t="s">
        <v>1320</v>
      </c>
      <c r="E119" s="17" t="s">
        <v>132</v>
      </c>
      <c r="F119" s="207">
        <v>128.274</v>
      </c>
      <c r="H119" s="32"/>
    </row>
    <row r="120" spans="2:8" s="1" customFormat="1" ht="16.899999999999999" customHeight="1">
      <c r="B120" s="32"/>
      <c r="C120" s="202" t="s">
        <v>246</v>
      </c>
      <c r="D120" s="203" t="s">
        <v>1</v>
      </c>
      <c r="E120" s="204" t="s">
        <v>1</v>
      </c>
      <c r="F120" s="205">
        <v>107.27</v>
      </c>
      <c r="H120" s="32"/>
    </row>
    <row r="121" spans="2:8" s="1" customFormat="1" ht="16.899999999999999" customHeight="1">
      <c r="B121" s="32"/>
      <c r="C121" s="206" t="s">
        <v>1</v>
      </c>
      <c r="D121" s="206" t="s">
        <v>1257</v>
      </c>
      <c r="E121" s="17" t="s">
        <v>1</v>
      </c>
      <c r="F121" s="207">
        <v>26.1</v>
      </c>
      <c r="H121" s="32"/>
    </row>
    <row r="122" spans="2:8" s="1" customFormat="1" ht="16.899999999999999" customHeight="1">
      <c r="B122" s="32"/>
      <c r="C122" s="206" t="s">
        <v>1</v>
      </c>
      <c r="D122" s="206" t="s">
        <v>1258</v>
      </c>
      <c r="E122" s="17" t="s">
        <v>1</v>
      </c>
      <c r="F122" s="207">
        <v>17.68</v>
      </c>
      <c r="H122" s="32"/>
    </row>
    <row r="123" spans="2:8" s="1" customFormat="1" ht="16.899999999999999" customHeight="1">
      <c r="B123" s="32"/>
      <c r="C123" s="206" t="s">
        <v>1</v>
      </c>
      <c r="D123" s="206" t="s">
        <v>1259</v>
      </c>
      <c r="E123" s="17" t="s">
        <v>1</v>
      </c>
      <c r="F123" s="207">
        <v>5.35</v>
      </c>
      <c r="H123" s="32"/>
    </row>
    <row r="124" spans="2:8" s="1" customFormat="1" ht="16.899999999999999" customHeight="1">
      <c r="B124" s="32"/>
      <c r="C124" s="206" t="s">
        <v>1</v>
      </c>
      <c r="D124" s="206" t="s">
        <v>1260</v>
      </c>
      <c r="E124" s="17" t="s">
        <v>1</v>
      </c>
      <c r="F124" s="207">
        <v>27.2</v>
      </c>
      <c r="H124" s="32"/>
    </row>
    <row r="125" spans="2:8" s="1" customFormat="1" ht="16.899999999999999" customHeight="1">
      <c r="B125" s="32"/>
      <c r="C125" s="206" t="s">
        <v>1</v>
      </c>
      <c r="D125" s="206" t="s">
        <v>1261</v>
      </c>
      <c r="E125" s="17" t="s">
        <v>1</v>
      </c>
      <c r="F125" s="207">
        <v>18.34</v>
      </c>
      <c r="H125" s="32"/>
    </row>
    <row r="126" spans="2:8" s="1" customFormat="1" ht="16.899999999999999" customHeight="1">
      <c r="B126" s="32"/>
      <c r="C126" s="206" t="s">
        <v>1</v>
      </c>
      <c r="D126" s="206" t="s">
        <v>1262</v>
      </c>
      <c r="E126" s="17" t="s">
        <v>1</v>
      </c>
      <c r="F126" s="207">
        <v>12.6</v>
      </c>
      <c r="H126" s="32"/>
    </row>
    <row r="127" spans="2:8" s="1" customFormat="1" ht="16.899999999999999" customHeight="1">
      <c r="B127" s="32"/>
      <c r="C127" s="206" t="s">
        <v>246</v>
      </c>
      <c r="D127" s="206" t="s">
        <v>165</v>
      </c>
      <c r="E127" s="17" t="s">
        <v>1</v>
      </c>
      <c r="F127" s="207">
        <v>107.27</v>
      </c>
      <c r="H127" s="32"/>
    </row>
    <row r="128" spans="2:8" s="1" customFormat="1" ht="16.899999999999999" customHeight="1">
      <c r="B128" s="32"/>
      <c r="C128" s="208" t="s">
        <v>1502</v>
      </c>
      <c r="H128" s="32"/>
    </row>
    <row r="129" spans="2:8" s="1" customFormat="1" ht="22.5">
      <c r="B129" s="32"/>
      <c r="C129" s="206" t="s">
        <v>1253</v>
      </c>
      <c r="D129" s="206" t="s">
        <v>1254</v>
      </c>
      <c r="E129" s="17" t="s">
        <v>592</v>
      </c>
      <c r="F129" s="207">
        <v>107.27</v>
      </c>
      <c r="H129" s="32"/>
    </row>
    <row r="130" spans="2:8" s="1" customFormat="1" ht="16.899999999999999" customHeight="1">
      <c r="B130" s="32"/>
      <c r="C130" s="206" t="s">
        <v>1264</v>
      </c>
      <c r="D130" s="206" t="s">
        <v>1265</v>
      </c>
      <c r="E130" s="17" t="s">
        <v>592</v>
      </c>
      <c r="F130" s="207">
        <v>117.997</v>
      </c>
      <c r="H130" s="32"/>
    </row>
    <row r="131" spans="2:8" s="1" customFormat="1" ht="16.899999999999999" customHeight="1">
      <c r="B131" s="32"/>
      <c r="C131" s="202" t="s">
        <v>1505</v>
      </c>
      <c r="D131" s="203" t="s">
        <v>1</v>
      </c>
      <c r="E131" s="204" t="s">
        <v>1</v>
      </c>
      <c r="F131" s="205">
        <v>120.28400000000001</v>
      </c>
      <c r="H131" s="32"/>
    </row>
    <row r="132" spans="2:8" s="1" customFormat="1" ht="16.899999999999999" customHeight="1">
      <c r="B132" s="32"/>
      <c r="C132" s="202" t="s">
        <v>248</v>
      </c>
      <c r="D132" s="203" t="s">
        <v>1</v>
      </c>
      <c r="E132" s="204" t="s">
        <v>1</v>
      </c>
      <c r="F132" s="205">
        <v>9.18</v>
      </c>
      <c r="H132" s="32"/>
    </row>
    <row r="133" spans="2:8" s="1" customFormat="1" ht="16.899999999999999" customHeight="1">
      <c r="B133" s="32"/>
      <c r="C133" s="206" t="s">
        <v>1</v>
      </c>
      <c r="D133" s="206" t="s">
        <v>749</v>
      </c>
      <c r="E133" s="17" t="s">
        <v>1</v>
      </c>
      <c r="F133" s="207">
        <v>9.18</v>
      </c>
      <c r="H133" s="32"/>
    </row>
    <row r="134" spans="2:8" s="1" customFormat="1" ht="16.899999999999999" customHeight="1">
      <c r="B134" s="32"/>
      <c r="C134" s="206" t="s">
        <v>248</v>
      </c>
      <c r="D134" s="206" t="s">
        <v>165</v>
      </c>
      <c r="E134" s="17" t="s">
        <v>1</v>
      </c>
      <c r="F134" s="207">
        <v>9.18</v>
      </c>
      <c r="H134" s="32"/>
    </row>
    <row r="135" spans="2:8" s="1" customFormat="1" ht="16.899999999999999" customHeight="1">
      <c r="B135" s="32"/>
      <c r="C135" s="208" t="s">
        <v>1502</v>
      </c>
      <c r="H135" s="32"/>
    </row>
    <row r="136" spans="2:8" s="1" customFormat="1" ht="22.5">
      <c r="B136" s="32"/>
      <c r="C136" s="206" t="s">
        <v>745</v>
      </c>
      <c r="D136" s="206" t="s">
        <v>746</v>
      </c>
      <c r="E136" s="17" t="s">
        <v>132</v>
      </c>
      <c r="F136" s="207">
        <v>9.18</v>
      </c>
      <c r="H136" s="32"/>
    </row>
    <row r="137" spans="2:8" s="1" customFormat="1" ht="22.5">
      <c r="B137" s="32"/>
      <c r="C137" s="206" t="s">
        <v>751</v>
      </c>
      <c r="D137" s="206" t="s">
        <v>752</v>
      </c>
      <c r="E137" s="17" t="s">
        <v>132</v>
      </c>
      <c r="F137" s="207">
        <v>137.69999999999999</v>
      </c>
      <c r="H137" s="32"/>
    </row>
    <row r="138" spans="2:8" s="1" customFormat="1" ht="22.5">
      <c r="B138" s="32"/>
      <c r="C138" s="206" t="s">
        <v>757</v>
      </c>
      <c r="D138" s="206" t="s">
        <v>758</v>
      </c>
      <c r="E138" s="17" t="s">
        <v>132</v>
      </c>
      <c r="F138" s="207">
        <v>9.18</v>
      </c>
      <c r="H138" s="32"/>
    </row>
    <row r="139" spans="2:8" s="1" customFormat="1" ht="16.899999999999999" customHeight="1">
      <c r="B139" s="32"/>
      <c r="C139" s="206" t="s">
        <v>801</v>
      </c>
      <c r="D139" s="206" t="s">
        <v>802</v>
      </c>
      <c r="E139" s="17" t="s">
        <v>132</v>
      </c>
      <c r="F139" s="207">
        <v>9.18</v>
      </c>
      <c r="H139" s="32"/>
    </row>
    <row r="140" spans="2:8" s="1" customFormat="1" ht="16.899999999999999" customHeight="1">
      <c r="B140" s="32"/>
      <c r="C140" s="206" t="s">
        <v>806</v>
      </c>
      <c r="D140" s="206" t="s">
        <v>807</v>
      </c>
      <c r="E140" s="17" t="s">
        <v>132</v>
      </c>
      <c r="F140" s="207">
        <v>9.18</v>
      </c>
      <c r="H140" s="32"/>
    </row>
    <row r="141" spans="2:8" s="1" customFormat="1" ht="16.899999999999999" customHeight="1">
      <c r="B141" s="32"/>
      <c r="C141" s="202" t="s">
        <v>306</v>
      </c>
      <c r="D141" s="203" t="s">
        <v>1</v>
      </c>
      <c r="E141" s="204" t="s">
        <v>1</v>
      </c>
      <c r="F141" s="205">
        <v>16</v>
      </c>
      <c r="H141" s="32"/>
    </row>
    <row r="142" spans="2:8" s="1" customFormat="1" ht="16.899999999999999" customHeight="1">
      <c r="B142" s="32"/>
      <c r="C142" s="206" t="s">
        <v>1</v>
      </c>
      <c r="D142" s="206" t="s">
        <v>766</v>
      </c>
      <c r="E142" s="17" t="s">
        <v>1</v>
      </c>
      <c r="F142" s="207">
        <v>16</v>
      </c>
      <c r="H142" s="32"/>
    </row>
    <row r="143" spans="2:8" s="1" customFormat="1" ht="16.899999999999999" customHeight="1">
      <c r="B143" s="32"/>
      <c r="C143" s="206" t="s">
        <v>306</v>
      </c>
      <c r="D143" s="206" t="s">
        <v>165</v>
      </c>
      <c r="E143" s="17" t="s">
        <v>1</v>
      </c>
      <c r="F143" s="207">
        <v>16</v>
      </c>
      <c r="H143" s="32"/>
    </row>
    <row r="144" spans="2:8" s="1" customFormat="1" ht="16.899999999999999" customHeight="1">
      <c r="B144" s="32"/>
      <c r="C144" s="208" t="s">
        <v>1502</v>
      </c>
      <c r="H144" s="32"/>
    </row>
    <row r="145" spans="2:8" s="1" customFormat="1" ht="16.899999999999999" customHeight="1">
      <c r="B145" s="32"/>
      <c r="C145" s="206" t="s">
        <v>762</v>
      </c>
      <c r="D145" s="206" t="s">
        <v>763</v>
      </c>
      <c r="E145" s="17" t="s">
        <v>147</v>
      </c>
      <c r="F145" s="207">
        <v>16</v>
      </c>
      <c r="H145" s="32"/>
    </row>
    <row r="146" spans="2:8" s="1" customFormat="1" ht="22.5">
      <c r="B146" s="32"/>
      <c r="C146" s="206" t="s">
        <v>768</v>
      </c>
      <c r="D146" s="206" t="s">
        <v>769</v>
      </c>
      <c r="E146" s="17" t="s">
        <v>147</v>
      </c>
      <c r="F146" s="207">
        <v>224</v>
      </c>
      <c r="H146" s="32"/>
    </row>
    <row r="147" spans="2:8" s="1" customFormat="1" ht="22.5">
      <c r="B147" s="32"/>
      <c r="C147" s="206" t="s">
        <v>774</v>
      </c>
      <c r="D147" s="206" t="s">
        <v>775</v>
      </c>
      <c r="E147" s="17" t="s">
        <v>147</v>
      </c>
      <c r="F147" s="207">
        <v>16</v>
      </c>
      <c r="H147" s="32"/>
    </row>
    <row r="148" spans="2:8" s="1" customFormat="1" ht="16.899999999999999" customHeight="1">
      <c r="B148" s="32"/>
      <c r="C148" s="202" t="s">
        <v>250</v>
      </c>
      <c r="D148" s="203" t="s">
        <v>1</v>
      </c>
      <c r="E148" s="204" t="s">
        <v>1</v>
      </c>
      <c r="F148" s="205">
        <v>623.577</v>
      </c>
      <c r="H148" s="32"/>
    </row>
    <row r="149" spans="2:8" s="1" customFormat="1" ht="16.899999999999999" customHeight="1">
      <c r="B149" s="32"/>
      <c r="C149" s="206" t="s">
        <v>1</v>
      </c>
      <c r="D149" s="206" t="s">
        <v>1402</v>
      </c>
      <c r="E149" s="17" t="s">
        <v>1</v>
      </c>
      <c r="F149" s="207">
        <v>0</v>
      </c>
      <c r="H149" s="32"/>
    </row>
    <row r="150" spans="2:8" s="1" customFormat="1" ht="16.899999999999999" customHeight="1">
      <c r="B150" s="32"/>
      <c r="C150" s="206" t="s">
        <v>1</v>
      </c>
      <c r="D150" s="206" t="s">
        <v>1419</v>
      </c>
      <c r="E150" s="17" t="s">
        <v>1</v>
      </c>
      <c r="F150" s="207">
        <v>175.44</v>
      </c>
      <c r="H150" s="32"/>
    </row>
    <row r="151" spans="2:8" s="1" customFormat="1" ht="16.899999999999999" customHeight="1">
      <c r="B151" s="32"/>
      <c r="C151" s="206" t="s">
        <v>1</v>
      </c>
      <c r="D151" s="206" t="s">
        <v>1420</v>
      </c>
      <c r="E151" s="17" t="s">
        <v>1</v>
      </c>
      <c r="F151" s="207">
        <v>0</v>
      </c>
      <c r="H151" s="32"/>
    </row>
    <row r="152" spans="2:8" s="1" customFormat="1" ht="16.899999999999999" customHeight="1">
      <c r="B152" s="32"/>
      <c r="C152" s="206" t="s">
        <v>1</v>
      </c>
      <c r="D152" s="206" t="s">
        <v>1421</v>
      </c>
      <c r="E152" s="17" t="s">
        <v>1</v>
      </c>
      <c r="F152" s="207">
        <v>448.137</v>
      </c>
      <c r="H152" s="32"/>
    </row>
    <row r="153" spans="2:8" s="1" customFormat="1" ht="16.899999999999999" customHeight="1">
      <c r="B153" s="32"/>
      <c r="C153" s="206" t="s">
        <v>250</v>
      </c>
      <c r="D153" s="206" t="s">
        <v>165</v>
      </c>
      <c r="E153" s="17" t="s">
        <v>1</v>
      </c>
      <c r="F153" s="207">
        <v>623.577</v>
      </c>
      <c r="H153" s="32"/>
    </row>
    <row r="154" spans="2:8" s="1" customFormat="1" ht="16.899999999999999" customHeight="1">
      <c r="B154" s="32"/>
      <c r="C154" s="208" t="s">
        <v>1502</v>
      </c>
      <c r="H154" s="32"/>
    </row>
    <row r="155" spans="2:8" s="1" customFormat="1" ht="16.899999999999999" customHeight="1">
      <c r="B155" s="32"/>
      <c r="C155" s="206" t="s">
        <v>1415</v>
      </c>
      <c r="D155" s="206" t="s">
        <v>1416</v>
      </c>
      <c r="E155" s="17" t="s">
        <v>132</v>
      </c>
      <c r="F155" s="207">
        <v>623.577</v>
      </c>
      <c r="H155" s="32"/>
    </row>
    <row r="156" spans="2:8" s="1" customFormat="1" ht="16.899999999999999" customHeight="1">
      <c r="B156" s="32"/>
      <c r="C156" s="206" t="s">
        <v>1393</v>
      </c>
      <c r="D156" s="206" t="s">
        <v>1394</v>
      </c>
      <c r="E156" s="17" t="s">
        <v>132</v>
      </c>
      <c r="F156" s="207">
        <v>623.577</v>
      </c>
      <c r="H156" s="32"/>
    </row>
    <row r="157" spans="2:8" s="1" customFormat="1" ht="16.899999999999999" customHeight="1">
      <c r="B157" s="32"/>
      <c r="C157" s="206" t="s">
        <v>1410</v>
      </c>
      <c r="D157" s="206" t="s">
        <v>1411</v>
      </c>
      <c r="E157" s="17" t="s">
        <v>132</v>
      </c>
      <c r="F157" s="207">
        <v>623.577</v>
      </c>
      <c r="H157" s="32"/>
    </row>
    <row r="158" spans="2:8" s="1" customFormat="1" ht="16.899999999999999" customHeight="1">
      <c r="B158" s="32"/>
      <c r="C158" s="202" t="s">
        <v>252</v>
      </c>
      <c r="D158" s="203" t="s">
        <v>1</v>
      </c>
      <c r="E158" s="204" t="s">
        <v>1</v>
      </c>
      <c r="F158" s="205">
        <v>5.8659999999999997</v>
      </c>
      <c r="H158" s="32"/>
    </row>
    <row r="159" spans="2:8" s="1" customFormat="1" ht="16.899999999999999" customHeight="1">
      <c r="B159" s="32"/>
      <c r="C159" s="206" t="s">
        <v>1</v>
      </c>
      <c r="D159" s="206" t="s">
        <v>726</v>
      </c>
      <c r="E159" s="17" t="s">
        <v>1</v>
      </c>
      <c r="F159" s="207">
        <v>5.8659999999999997</v>
      </c>
      <c r="H159" s="32"/>
    </row>
    <row r="160" spans="2:8" s="1" customFormat="1" ht="16.899999999999999" customHeight="1">
      <c r="B160" s="32"/>
      <c r="C160" s="206" t="s">
        <v>252</v>
      </c>
      <c r="D160" s="206" t="s">
        <v>165</v>
      </c>
      <c r="E160" s="17" t="s">
        <v>1</v>
      </c>
      <c r="F160" s="207">
        <v>5.8659999999999997</v>
      </c>
      <c r="H160" s="32"/>
    </row>
    <row r="161" spans="2:8" s="1" customFormat="1" ht="16.899999999999999" customHeight="1">
      <c r="B161" s="32"/>
      <c r="C161" s="208" t="s">
        <v>1502</v>
      </c>
      <c r="H161" s="32"/>
    </row>
    <row r="162" spans="2:8" s="1" customFormat="1" ht="22.5">
      <c r="B162" s="32"/>
      <c r="C162" s="206" t="s">
        <v>722</v>
      </c>
      <c r="D162" s="206" t="s">
        <v>723</v>
      </c>
      <c r="E162" s="17" t="s">
        <v>147</v>
      </c>
      <c r="F162" s="207">
        <v>5.8659999999999997</v>
      </c>
      <c r="H162" s="32"/>
    </row>
    <row r="163" spans="2:8" s="1" customFormat="1" ht="16.899999999999999" customHeight="1">
      <c r="B163" s="32"/>
      <c r="C163" s="206" t="s">
        <v>728</v>
      </c>
      <c r="D163" s="206" t="s">
        <v>729</v>
      </c>
      <c r="E163" s="17" t="s">
        <v>147</v>
      </c>
      <c r="F163" s="207">
        <v>5.8659999999999997</v>
      </c>
      <c r="H163" s="32"/>
    </row>
    <row r="164" spans="2:8" s="1" customFormat="1" ht="16.899999999999999" customHeight="1">
      <c r="B164" s="32"/>
      <c r="C164" s="202" t="s">
        <v>256</v>
      </c>
      <c r="D164" s="203" t="s">
        <v>1</v>
      </c>
      <c r="E164" s="204" t="s">
        <v>1</v>
      </c>
      <c r="F164" s="205">
        <v>44</v>
      </c>
      <c r="H164" s="32"/>
    </row>
    <row r="165" spans="2:8" s="1" customFormat="1" ht="16.899999999999999" customHeight="1">
      <c r="B165" s="32"/>
      <c r="C165" s="206" t="s">
        <v>256</v>
      </c>
      <c r="D165" s="206" t="s">
        <v>980</v>
      </c>
      <c r="E165" s="17" t="s">
        <v>1</v>
      </c>
      <c r="F165" s="207">
        <v>44</v>
      </c>
      <c r="H165" s="32"/>
    </row>
    <row r="166" spans="2:8" s="1" customFormat="1" ht="16.899999999999999" customHeight="1">
      <c r="B166" s="32"/>
      <c r="C166" s="208" t="s">
        <v>1502</v>
      </c>
      <c r="H166" s="32"/>
    </row>
    <row r="167" spans="2:8" s="1" customFormat="1" ht="22.5">
      <c r="B167" s="32"/>
      <c r="C167" s="206" t="s">
        <v>976</v>
      </c>
      <c r="D167" s="206" t="s">
        <v>977</v>
      </c>
      <c r="E167" s="17" t="s">
        <v>132</v>
      </c>
      <c r="F167" s="207">
        <v>95.5</v>
      </c>
      <c r="H167" s="32"/>
    </row>
    <row r="168" spans="2:8" s="1" customFormat="1" ht="16.899999999999999" customHeight="1">
      <c r="B168" s="32"/>
      <c r="C168" s="206" t="s">
        <v>984</v>
      </c>
      <c r="D168" s="206" t="s">
        <v>985</v>
      </c>
      <c r="E168" s="17" t="s">
        <v>132</v>
      </c>
      <c r="F168" s="207">
        <v>46.2</v>
      </c>
      <c r="H168" s="32"/>
    </row>
    <row r="169" spans="2:8" s="1" customFormat="1" ht="16.899999999999999" customHeight="1">
      <c r="B169" s="32"/>
      <c r="C169" s="202" t="s">
        <v>258</v>
      </c>
      <c r="D169" s="203" t="s">
        <v>1</v>
      </c>
      <c r="E169" s="204" t="s">
        <v>1</v>
      </c>
      <c r="F169" s="205">
        <v>7.5</v>
      </c>
      <c r="H169" s="32"/>
    </row>
    <row r="170" spans="2:8" s="1" customFormat="1" ht="16.899999999999999" customHeight="1">
      <c r="B170" s="32"/>
      <c r="C170" s="206" t="s">
        <v>258</v>
      </c>
      <c r="D170" s="206" t="s">
        <v>981</v>
      </c>
      <c r="E170" s="17" t="s">
        <v>1</v>
      </c>
      <c r="F170" s="207">
        <v>7.5</v>
      </c>
      <c r="H170" s="32"/>
    </row>
    <row r="171" spans="2:8" s="1" customFormat="1" ht="16.899999999999999" customHeight="1">
      <c r="B171" s="32"/>
      <c r="C171" s="208" t="s">
        <v>1502</v>
      </c>
      <c r="H171" s="32"/>
    </row>
    <row r="172" spans="2:8" s="1" customFormat="1" ht="22.5">
      <c r="B172" s="32"/>
      <c r="C172" s="206" t="s">
        <v>976</v>
      </c>
      <c r="D172" s="206" t="s">
        <v>977</v>
      </c>
      <c r="E172" s="17" t="s">
        <v>132</v>
      </c>
      <c r="F172" s="207">
        <v>95.5</v>
      </c>
      <c r="H172" s="32"/>
    </row>
    <row r="173" spans="2:8" s="1" customFormat="1" ht="16.899999999999999" customHeight="1">
      <c r="B173" s="32"/>
      <c r="C173" s="206" t="s">
        <v>989</v>
      </c>
      <c r="D173" s="206" t="s">
        <v>990</v>
      </c>
      <c r="E173" s="17" t="s">
        <v>132</v>
      </c>
      <c r="F173" s="207">
        <v>7.875</v>
      </c>
      <c r="H173" s="32"/>
    </row>
    <row r="174" spans="2:8" s="1" customFormat="1" ht="16.899999999999999" customHeight="1">
      <c r="B174" s="32"/>
      <c r="C174" s="202" t="s">
        <v>254</v>
      </c>
      <c r="D174" s="203" t="s">
        <v>1</v>
      </c>
      <c r="E174" s="204" t="s">
        <v>1</v>
      </c>
      <c r="F174" s="205">
        <v>214.4</v>
      </c>
      <c r="H174" s="32"/>
    </row>
    <row r="175" spans="2:8" s="1" customFormat="1" ht="16.899999999999999" customHeight="1">
      <c r="B175" s="32"/>
      <c r="C175" s="206" t="s">
        <v>1</v>
      </c>
      <c r="D175" s="206" t="s">
        <v>354</v>
      </c>
      <c r="E175" s="17" t="s">
        <v>1</v>
      </c>
      <c r="F175" s="207">
        <v>214.4</v>
      </c>
      <c r="H175" s="32"/>
    </row>
    <row r="176" spans="2:8" s="1" customFormat="1" ht="16.899999999999999" customHeight="1">
      <c r="B176" s="32"/>
      <c r="C176" s="206" t="s">
        <v>254</v>
      </c>
      <c r="D176" s="206" t="s">
        <v>165</v>
      </c>
      <c r="E176" s="17" t="s">
        <v>1</v>
      </c>
      <c r="F176" s="207">
        <v>214.4</v>
      </c>
      <c r="H176" s="32"/>
    </row>
    <row r="177" spans="2:8" s="1" customFormat="1" ht="16.899999999999999" customHeight="1">
      <c r="B177" s="32"/>
      <c r="C177" s="208" t="s">
        <v>1502</v>
      </c>
      <c r="H177" s="32"/>
    </row>
    <row r="178" spans="2:8" s="1" customFormat="1" ht="22.5">
      <c r="B178" s="32"/>
      <c r="C178" s="206" t="s">
        <v>350</v>
      </c>
      <c r="D178" s="206" t="s">
        <v>351</v>
      </c>
      <c r="E178" s="17" t="s">
        <v>147</v>
      </c>
      <c r="F178" s="207">
        <v>214.4</v>
      </c>
      <c r="H178" s="32"/>
    </row>
    <row r="179" spans="2:8" s="1" customFormat="1" ht="16.899999999999999" customHeight="1">
      <c r="B179" s="32"/>
      <c r="C179" s="206" t="s">
        <v>359</v>
      </c>
      <c r="D179" s="206" t="s">
        <v>214</v>
      </c>
      <c r="E179" s="17" t="s">
        <v>194</v>
      </c>
      <c r="F179" s="207">
        <v>385.92</v>
      </c>
      <c r="H179" s="32"/>
    </row>
    <row r="180" spans="2:8" s="1" customFormat="1" ht="16.899999999999999" customHeight="1">
      <c r="B180" s="32"/>
      <c r="C180" s="206" t="s">
        <v>363</v>
      </c>
      <c r="D180" s="206" t="s">
        <v>364</v>
      </c>
      <c r="E180" s="17" t="s">
        <v>147</v>
      </c>
      <c r="F180" s="207">
        <v>347.4</v>
      </c>
      <c r="H180" s="32"/>
    </row>
    <row r="181" spans="2:8" s="1" customFormat="1" ht="16.899999999999999" customHeight="1">
      <c r="B181" s="32"/>
      <c r="C181" s="202" t="s">
        <v>291</v>
      </c>
      <c r="D181" s="203" t="s">
        <v>1</v>
      </c>
      <c r="E181" s="204" t="s">
        <v>1</v>
      </c>
      <c r="F181" s="205">
        <v>63.53</v>
      </c>
      <c r="H181" s="32"/>
    </row>
    <row r="182" spans="2:8" s="1" customFormat="1" ht="16.899999999999999" customHeight="1">
      <c r="B182" s="32"/>
      <c r="C182" s="206" t="s">
        <v>1</v>
      </c>
      <c r="D182" s="206" t="s">
        <v>1034</v>
      </c>
      <c r="E182" s="17" t="s">
        <v>1</v>
      </c>
      <c r="F182" s="207">
        <v>8.33</v>
      </c>
      <c r="H182" s="32"/>
    </row>
    <row r="183" spans="2:8" s="1" customFormat="1" ht="16.899999999999999" customHeight="1">
      <c r="B183" s="32"/>
      <c r="C183" s="206" t="s">
        <v>1</v>
      </c>
      <c r="D183" s="206" t="s">
        <v>1035</v>
      </c>
      <c r="E183" s="17" t="s">
        <v>1</v>
      </c>
      <c r="F183" s="207">
        <v>33.58</v>
      </c>
      <c r="H183" s="32"/>
    </row>
    <row r="184" spans="2:8" s="1" customFormat="1" ht="16.899999999999999" customHeight="1">
      <c r="B184" s="32"/>
      <c r="C184" s="206" t="s">
        <v>1</v>
      </c>
      <c r="D184" s="206" t="s">
        <v>1036</v>
      </c>
      <c r="E184" s="17" t="s">
        <v>1</v>
      </c>
      <c r="F184" s="207">
        <v>21.62</v>
      </c>
      <c r="H184" s="32"/>
    </row>
    <row r="185" spans="2:8" s="1" customFormat="1" ht="16.899999999999999" customHeight="1">
      <c r="B185" s="32"/>
      <c r="C185" s="206" t="s">
        <v>291</v>
      </c>
      <c r="D185" s="206" t="s">
        <v>165</v>
      </c>
      <c r="E185" s="17" t="s">
        <v>1</v>
      </c>
      <c r="F185" s="207">
        <v>63.53</v>
      </c>
      <c r="H185" s="32"/>
    </row>
    <row r="186" spans="2:8" s="1" customFormat="1" ht="16.899999999999999" customHeight="1">
      <c r="B186" s="32"/>
      <c r="C186" s="208" t="s">
        <v>1502</v>
      </c>
      <c r="H186" s="32"/>
    </row>
    <row r="187" spans="2:8" s="1" customFormat="1" ht="16.899999999999999" customHeight="1">
      <c r="B187" s="32"/>
      <c r="C187" s="206" t="s">
        <v>1030</v>
      </c>
      <c r="D187" s="206" t="s">
        <v>1031</v>
      </c>
      <c r="E187" s="17" t="s">
        <v>132</v>
      </c>
      <c r="F187" s="207">
        <v>63.53</v>
      </c>
      <c r="H187" s="32"/>
    </row>
    <row r="188" spans="2:8" s="1" customFormat="1" ht="16.899999999999999" customHeight="1">
      <c r="B188" s="32"/>
      <c r="C188" s="206" t="s">
        <v>1052</v>
      </c>
      <c r="D188" s="206" t="s">
        <v>1053</v>
      </c>
      <c r="E188" s="17" t="s">
        <v>132</v>
      </c>
      <c r="F188" s="207">
        <v>175.44</v>
      </c>
      <c r="H188" s="32"/>
    </row>
    <row r="189" spans="2:8" s="1" customFormat="1" ht="16.899999999999999" customHeight="1">
      <c r="B189" s="32"/>
      <c r="C189" s="206" t="s">
        <v>1398</v>
      </c>
      <c r="D189" s="206" t="s">
        <v>1399</v>
      </c>
      <c r="E189" s="17" t="s">
        <v>132</v>
      </c>
      <c r="F189" s="207">
        <v>200.25</v>
      </c>
      <c r="H189" s="32"/>
    </row>
    <row r="190" spans="2:8" s="1" customFormat="1" ht="16.899999999999999" customHeight="1">
      <c r="B190" s="32"/>
      <c r="C190" s="206" t="s">
        <v>1415</v>
      </c>
      <c r="D190" s="206" t="s">
        <v>1416</v>
      </c>
      <c r="E190" s="17" t="s">
        <v>132</v>
      </c>
      <c r="F190" s="207">
        <v>623.577</v>
      </c>
      <c r="H190" s="32"/>
    </row>
    <row r="191" spans="2:8" s="1" customFormat="1" ht="16.899999999999999" customHeight="1">
      <c r="B191" s="32"/>
      <c r="C191" s="202" t="s">
        <v>293</v>
      </c>
      <c r="D191" s="203" t="s">
        <v>1</v>
      </c>
      <c r="E191" s="204" t="s">
        <v>1</v>
      </c>
      <c r="F191" s="205">
        <v>23.91</v>
      </c>
      <c r="H191" s="32"/>
    </row>
    <row r="192" spans="2:8" s="1" customFormat="1" ht="16.899999999999999" customHeight="1">
      <c r="B192" s="32"/>
      <c r="C192" s="206" t="s">
        <v>1</v>
      </c>
      <c r="D192" s="206" t="s">
        <v>1049</v>
      </c>
      <c r="E192" s="17" t="s">
        <v>1</v>
      </c>
      <c r="F192" s="207">
        <v>17.25</v>
      </c>
      <c r="H192" s="32"/>
    </row>
    <row r="193" spans="2:8" s="1" customFormat="1" ht="16.899999999999999" customHeight="1">
      <c r="B193" s="32"/>
      <c r="C193" s="206" t="s">
        <v>1</v>
      </c>
      <c r="D193" s="206" t="s">
        <v>1050</v>
      </c>
      <c r="E193" s="17" t="s">
        <v>1</v>
      </c>
      <c r="F193" s="207">
        <v>6.66</v>
      </c>
      <c r="H193" s="32"/>
    </row>
    <row r="194" spans="2:8" s="1" customFormat="1" ht="16.899999999999999" customHeight="1">
      <c r="B194" s="32"/>
      <c r="C194" s="206" t="s">
        <v>293</v>
      </c>
      <c r="D194" s="206" t="s">
        <v>165</v>
      </c>
      <c r="E194" s="17" t="s">
        <v>1</v>
      </c>
      <c r="F194" s="207">
        <v>23.91</v>
      </c>
      <c r="H194" s="32"/>
    </row>
    <row r="195" spans="2:8" s="1" customFormat="1" ht="16.899999999999999" customHeight="1">
      <c r="B195" s="32"/>
      <c r="C195" s="208" t="s">
        <v>1502</v>
      </c>
      <c r="H195" s="32"/>
    </row>
    <row r="196" spans="2:8" s="1" customFormat="1" ht="16.899999999999999" customHeight="1">
      <c r="B196" s="32"/>
      <c r="C196" s="206" t="s">
        <v>1045</v>
      </c>
      <c r="D196" s="206" t="s">
        <v>1046</v>
      </c>
      <c r="E196" s="17" t="s">
        <v>132</v>
      </c>
      <c r="F196" s="207">
        <v>23.91</v>
      </c>
      <c r="H196" s="32"/>
    </row>
    <row r="197" spans="2:8" s="1" customFormat="1" ht="16.899999999999999" customHeight="1">
      <c r="B197" s="32"/>
      <c r="C197" s="206" t="s">
        <v>1052</v>
      </c>
      <c r="D197" s="206" t="s">
        <v>1053</v>
      </c>
      <c r="E197" s="17" t="s">
        <v>132</v>
      </c>
      <c r="F197" s="207">
        <v>175.44</v>
      </c>
      <c r="H197" s="32"/>
    </row>
    <row r="198" spans="2:8" s="1" customFormat="1" ht="16.899999999999999" customHeight="1">
      <c r="B198" s="32"/>
      <c r="C198" s="206" t="s">
        <v>1398</v>
      </c>
      <c r="D198" s="206" t="s">
        <v>1399</v>
      </c>
      <c r="E198" s="17" t="s">
        <v>132</v>
      </c>
      <c r="F198" s="207">
        <v>200.25</v>
      </c>
      <c r="H198" s="32"/>
    </row>
    <row r="199" spans="2:8" s="1" customFormat="1" ht="16.899999999999999" customHeight="1">
      <c r="B199" s="32"/>
      <c r="C199" s="206" t="s">
        <v>1415</v>
      </c>
      <c r="D199" s="206" t="s">
        <v>1416</v>
      </c>
      <c r="E199" s="17" t="s">
        <v>132</v>
      </c>
      <c r="F199" s="207">
        <v>623.577</v>
      </c>
      <c r="H199" s="32"/>
    </row>
    <row r="200" spans="2:8" s="1" customFormat="1" ht="16.899999999999999" customHeight="1">
      <c r="B200" s="32"/>
      <c r="C200" s="202" t="s">
        <v>289</v>
      </c>
      <c r="D200" s="203" t="s">
        <v>1</v>
      </c>
      <c r="E200" s="204" t="s">
        <v>1</v>
      </c>
      <c r="F200" s="205">
        <v>68.39</v>
      </c>
      <c r="H200" s="32"/>
    </row>
    <row r="201" spans="2:8" s="1" customFormat="1" ht="16.899999999999999" customHeight="1">
      <c r="B201" s="32"/>
      <c r="C201" s="206" t="s">
        <v>1</v>
      </c>
      <c r="D201" s="206" t="s">
        <v>1028</v>
      </c>
      <c r="E201" s="17" t="s">
        <v>1</v>
      </c>
      <c r="F201" s="207">
        <v>68.39</v>
      </c>
      <c r="H201" s="32"/>
    </row>
    <row r="202" spans="2:8" s="1" customFormat="1" ht="16.899999999999999" customHeight="1">
      <c r="B202" s="32"/>
      <c r="C202" s="206" t="s">
        <v>289</v>
      </c>
      <c r="D202" s="206" t="s">
        <v>165</v>
      </c>
      <c r="E202" s="17" t="s">
        <v>1</v>
      </c>
      <c r="F202" s="207">
        <v>68.39</v>
      </c>
      <c r="H202" s="32"/>
    </row>
    <row r="203" spans="2:8" s="1" customFormat="1" ht="16.899999999999999" customHeight="1">
      <c r="B203" s="32"/>
      <c r="C203" s="208" t="s">
        <v>1502</v>
      </c>
      <c r="H203" s="32"/>
    </row>
    <row r="204" spans="2:8" s="1" customFormat="1" ht="16.899999999999999" customHeight="1">
      <c r="B204" s="32"/>
      <c r="C204" s="206" t="s">
        <v>1024</v>
      </c>
      <c r="D204" s="206" t="s">
        <v>1025</v>
      </c>
      <c r="E204" s="17" t="s">
        <v>132</v>
      </c>
      <c r="F204" s="207">
        <v>68.39</v>
      </c>
      <c r="H204" s="32"/>
    </row>
    <row r="205" spans="2:8" s="1" customFormat="1" ht="16.899999999999999" customHeight="1">
      <c r="B205" s="32"/>
      <c r="C205" s="206" t="s">
        <v>1052</v>
      </c>
      <c r="D205" s="206" t="s">
        <v>1053</v>
      </c>
      <c r="E205" s="17" t="s">
        <v>132</v>
      </c>
      <c r="F205" s="207">
        <v>175.44</v>
      </c>
      <c r="H205" s="32"/>
    </row>
    <row r="206" spans="2:8" s="1" customFormat="1" ht="16.899999999999999" customHeight="1">
      <c r="B206" s="32"/>
      <c r="C206" s="206" t="s">
        <v>1398</v>
      </c>
      <c r="D206" s="206" t="s">
        <v>1399</v>
      </c>
      <c r="E206" s="17" t="s">
        <v>132</v>
      </c>
      <c r="F206" s="207">
        <v>200.25</v>
      </c>
      <c r="H206" s="32"/>
    </row>
    <row r="207" spans="2:8" s="1" customFormat="1" ht="16.899999999999999" customHeight="1">
      <c r="B207" s="32"/>
      <c r="C207" s="206" t="s">
        <v>1415</v>
      </c>
      <c r="D207" s="206" t="s">
        <v>1416</v>
      </c>
      <c r="E207" s="17" t="s">
        <v>132</v>
      </c>
      <c r="F207" s="207">
        <v>623.577</v>
      </c>
      <c r="H207" s="32"/>
    </row>
    <row r="208" spans="2:8" s="1" customFormat="1" ht="16.899999999999999" customHeight="1">
      <c r="B208" s="32"/>
      <c r="C208" s="202" t="s">
        <v>287</v>
      </c>
      <c r="D208" s="203" t="s">
        <v>1</v>
      </c>
      <c r="E208" s="204" t="s">
        <v>1</v>
      </c>
      <c r="F208" s="205">
        <v>19.61</v>
      </c>
      <c r="H208" s="32"/>
    </row>
    <row r="209" spans="2:8" s="1" customFormat="1" ht="16.899999999999999" customHeight="1">
      <c r="B209" s="32"/>
      <c r="C209" s="206" t="s">
        <v>1</v>
      </c>
      <c r="D209" s="206" t="s">
        <v>1042</v>
      </c>
      <c r="E209" s="17" t="s">
        <v>1</v>
      </c>
      <c r="F209" s="207">
        <v>6.31</v>
      </c>
      <c r="H209" s="32"/>
    </row>
    <row r="210" spans="2:8" s="1" customFormat="1" ht="16.899999999999999" customHeight="1">
      <c r="B210" s="32"/>
      <c r="C210" s="206" t="s">
        <v>1</v>
      </c>
      <c r="D210" s="206" t="s">
        <v>1043</v>
      </c>
      <c r="E210" s="17" t="s">
        <v>1</v>
      </c>
      <c r="F210" s="207">
        <v>13.3</v>
      </c>
      <c r="H210" s="32"/>
    </row>
    <row r="211" spans="2:8" s="1" customFormat="1" ht="16.899999999999999" customHeight="1">
      <c r="B211" s="32"/>
      <c r="C211" s="206" t="s">
        <v>287</v>
      </c>
      <c r="D211" s="206" t="s">
        <v>165</v>
      </c>
      <c r="E211" s="17" t="s">
        <v>1</v>
      </c>
      <c r="F211" s="207">
        <v>19.61</v>
      </c>
      <c r="H211" s="32"/>
    </row>
    <row r="212" spans="2:8" s="1" customFormat="1" ht="16.899999999999999" customHeight="1">
      <c r="B212" s="32"/>
      <c r="C212" s="208" t="s">
        <v>1502</v>
      </c>
      <c r="H212" s="32"/>
    </row>
    <row r="213" spans="2:8" s="1" customFormat="1" ht="16.899999999999999" customHeight="1">
      <c r="B213" s="32"/>
      <c r="C213" s="206" t="s">
        <v>1038</v>
      </c>
      <c r="D213" s="206" t="s">
        <v>1039</v>
      </c>
      <c r="E213" s="17" t="s">
        <v>132</v>
      </c>
      <c r="F213" s="207">
        <v>19.61</v>
      </c>
      <c r="H213" s="32"/>
    </row>
    <row r="214" spans="2:8" s="1" customFormat="1" ht="16.899999999999999" customHeight="1">
      <c r="B214" s="32"/>
      <c r="C214" s="206" t="s">
        <v>1024</v>
      </c>
      <c r="D214" s="206" t="s">
        <v>1025</v>
      </c>
      <c r="E214" s="17" t="s">
        <v>132</v>
      </c>
      <c r="F214" s="207">
        <v>68.39</v>
      </c>
      <c r="H214" s="32"/>
    </row>
    <row r="215" spans="2:8" s="1" customFormat="1" ht="16.899999999999999" customHeight="1">
      <c r="B215" s="32"/>
      <c r="C215" s="206" t="s">
        <v>1052</v>
      </c>
      <c r="D215" s="206" t="s">
        <v>1053</v>
      </c>
      <c r="E215" s="17" t="s">
        <v>132</v>
      </c>
      <c r="F215" s="207">
        <v>175.44</v>
      </c>
      <c r="H215" s="32"/>
    </row>
    <row r="216" spans="2:8" s="1" customFormat="1" ht="16.899999999999999" customHeight="1">
      <c r="B216" s="32"/>
      <c r="C216" s="206" t="s">
        <v>1398</v>
      </c>
      <c r="D216" s="206" t="s">
        <v>1399</v>
      </c>
      <c r="E216" s="17" t="s">
        <v>132</v>
      </c>
      <c r="F216" s="207">
        <v>200.25</v>
      </c>
      <c r="H216" s="32"/>
    </row>
    <row r="217" spans="2:8" s="1" customFormat="1" ht="16.899999999999999" customHeight="1">
      <c r="B217" s="32"/>
      <c r="C217" s="206" t="s">
        <v>1415</v>
      </c>
      <c r="D217" s="206" t="s">
        <v>1416</v>
      </c>
      <c r="E217" s="17" t="s">
        <v>132</v>
      </c>
      <c r="F217" s="207">
        <v>623.577</v>
      </c>
      <c r="H217" s="32"/>
    </row>
    <row r="218" spans="2:8" s="1" customFormat="1" ht="16.899999999999999" customHeight="1">
      <c r="B218" s="32"/>
      <c r="C218" s="202" t="s">
        <v>295</v>
      </c>
      <c r="D218" s="203" t="s">
        <v>1</v>
      </c>
      <c r="E218" s="204" t="s">
        <v>1</v>
      </c>
      <c r="F218" s="205">
        <v>33</v>
      </c>
      <c r="H218" s="32"/>
    </row>
    <row r="219" spans="2:8" s="1" customFormat="1" ht="16.899999999999999" customHeight="1">
      <c r="B219" s="32"/>
      <c r="C219" s="206" t="s">
        <v>1</v>
      </c>
      <c r="D219" s="206" t="s">
        <v>1077</v>
      </c>
      <c r="E219" s="17" t="s">
        <v>1</v>
      </c>
      <c r="F219" s="207">
        <v>23</v>
      </c>
      <c r="H219" s="32"/>
    </row>
    <row r="220" spans="2:8" s="1" customFormat="1" ht="16.899999999999999" customHeight="1">
      <c r="B220" s="32"/>
      <c r="C220" s="206" t="s">
        <v>1</v>
      </c>
      <c r="D220" s="206" t="s">
        <v>1078</v>
      </c>
      <c r="E220" s="17" t="s">
        <v>1</v>
      </c>
      <c r="F220" s="207">
        <v>10</v>
      </c>
      <c r="H220" s="32"/>
    </row>
    <row r="221" spans="2:8" s="1" customFormat="1" ht="16.899999999999999" customHeight="1">
      <c r="B221" s="32"/>
      <c r="C221" s="206" t="s">
        <v>295</v>
      </c>
      <c r="D221" s="206" t="s">
        <v>165</v>
      </c>
      <c r="E221" s="17" t="s">
        <v>1</v>
      </c>
      <c r="F221" s="207">
        <v>33</v>
      </c>
      <c r="H221" s="32"/>
    </row>
    <row r="222" spans="2:8" s="1" customFormat="1" ht="16.899999999999999" customHeight="1">
      <c r="B222" s="32"/>
      <c r="C222" s="208" t="s">
        <v>1502</v>
      </c>
      <c r="H222" s="32"/>
    </row>
    <row r="223" spans="2:8" s="1" customFormat="1" ht="16.899999999999999" customHeight="1">
      <c r="B223" s="32"/>
      <c r="C223" s="206" t="s">
        <v>1073</v>
      </c>
      <c r="D223" s="206" t="s">
        <v>1074</v>
      </c>
      <c r="E223" s="17" t="s">
        <v>132</v>
      </c>
      <c r="F223" s="207">
        <v>33</v>
      </c>
      <c r="H223" s="32"/>
    </row>
    <row r="224" spans="2:8" s="1" customFormat="1" ht="16.899999999999999" customHeight="1">
      <c r="B224" s="32"/>
      <c r="C224" s="206" t="s">
        <v>1415</v>
      </c>
      <c r="D224" s="206" t="s">
        <v>1416</v>
      </c>
      <c r="E224" s="17" t="s">
        <v>132</v>
      </c>
      <c r="F224" s="207">
        <v>623.577</v>
      </c>
      <c r="H224" s="32"/>
    </row>
    <row r="225" spans="2:8" s="1" customFormat="1" ht="16.899999999999999" customHeight="1">
      <c r="B225" s="32"/>
      <c r="C225" s="202" t="s">
        <v>296</v>
      </c>
      <c r="D225" s="203" t="s">
        <v>1</v>
      </c>
      <c r="E225" s="204" t="s">
        <v>1</v>
      </c>
      <c r="F225" s="205">
        <v>6.69</v>
      </c>
      <c r="H225" s="32"/>
    </row>
    <row r="226" spans="2:8" s="1" customFormat="1" ht="16.899999999999999" customHeight="1">
      <c r="B226" s="32"/>
      <c r="C226" s="206" t="s">
        <v>1</v>
      </c>
      <c r="D226" s="206" t="s">
        <v>297</v>
      </c>
      <c r="E226" s="17" t="s">
        <v>1</v>
      </c>
      <c r="F226" s="207">
        <v>6.69</v>
      </c>
      <c r="H226" s="32"/>
    </row>
    <row r="227" spans="2:8" s="1" customFormat="1" ht="16.899999999999999" customHeight="1">
      <c r="B227" s="32"/>
      <c r="C227" s="206" t="s">
        <v>296</v>
      </c>
      <c r="D227" s="206" t="s">
        <v>165</v>
      </c>
      <c r="E227" s="17" t="s">
        <v>1</v>
      </c>
      <c r="F227" s="207">
        <v>6.69</v>
      </c>
      <c r="H227" s="32"/>
    </row>
    <row r="228" spans="2:8" s="1" customFormat="1" ht="16.899999999999999" customHeight="1">
      <c r="B228" s="32"/>
      <c r="C228" s="208" t="s">
        <v>1502</v>
      </c>
      <c r="H228" s="32"/>
    </row>
    <row r="229" spans="2:8" s="1" customFormat="1" ht="16.899999999999999" customHeight="1">
      <c r="B229" s="32"/>
      <c r="C229" s="206" t="s">
        <v>1019</v>
      </c>
      <c r="D229" s="206" t="s">
        <v>1020</v>
      </c>
      <c r="E229" s="17" t="s">
        <v>132</v>
      </c>
      <c r="F229" s="207">
        <v>6.69</v>
      </c>
      <c r="H229" s="32"/>
    </row>
    <row r="230" spans="2:8" s="1" customFormat="1" ht="16.899999999999999" customHeight="1">
      <c r="B230" s="32"/>
      <c r="C230" s="206" t="s">
        <v>1415</v>
      </c>
      <c r="D230" s="206" t="s">
        <v>1416</v>
      </c>
      <c r="E230" s="17" t="s">
        <v>132</v>
      </c>
      <c r="F230" s="207">
        <v>623.577</v>
      </c>
      <c r="H230" s="32"/>
    </row>
    <row r="231" spans="2:8" s="1" customFormat="1" ht="16.899999999999999" customHeight="1">
      <c r="B231" s="32"/>
      <c r="C231" s="202" t="s">
        <v>304</v>
      </c>
      <c r="D231" s="203" t="s">
        <v>1</v>
      </c>
      <c r="E231" s="204" t="s">
        <v>1</v>
      </c>
      <c r="F231" s="205">
        <v>33.878999999999998</v>
      </c>
      <c r="H231" s="32"/>
    </row>
    <row r="232" spans="2:8" s="1" customFormat="1" ht="16.899999999999999" customHeight="1">
      <c r="B232" s="32"/>
      <c r="C232" s="206" t="s">
        <v>1</v>
      </c>
      <c r="D232" s="206" t="s">
        <v>706</v>
      </c>
      <c r="E232" s="17" t="s">
        <v>1</v>
      </c>
      <c r="F232" s="207">
        <v>33.878999999999998</v>
      </c>
      <c r="H232" s="32"/>
    </row>
    <row r="233" spans="2:8" s="1" customFormat="1" ht="16.899999999999999" customHeight="1">
      <c r="B233" s="32"/>
      <c r="C233" s="206" t="s">
        <v>304</v>
      </c>
      <c r="D233" s="206" t="s">
        <v>165</v>
      </c>
      <c r="E233" s="17" t="s">
        <v>1</v>
      </c>
      <c r="F233" s="207">
        <v>33.878999999999998</v>
      </c>
      <c r="H233" s="32"/>
    </row>
    <row r="234" spans="2:8" s="1" customFormat="1" ht="16.899999999999999" customHeight="1">
      <c r="B234" s="32"/>
      <c r="C234" s="208" t="s">
        <v>1502</v>
      </c>
      <c r="H234" s="32"/>
    </row>
    <row r="235" spans="2:8" s="1" customFormat="1" ht="16.899999999999999" customHeight="1">
      <c r="B235" s="32"/>
      <c r="C235" s="206" t="s">
        <v>712</v>
      </c>
      <c r="D235" s="206" t="s">
        <v>713</v>
      </c>
      <c r="E235" s="17" t="s">
        <v>132</v>
      </c>
      <c r="F235" s="207">
        <v>33.878999999999998</v>
      </c>
      <c r="H235" s="32"/>
    </row>
    <row r="236" spans="2:8" s="1" customFormat="1" ht="16.899999999999999" customHeight="1">
      <c r="B236" s="32"/>
      <c r="C236" s="206" t="s">
        <v>707</v>
      </c>
      <c r="D236" s="206" t="s">
        <v>708</v>
      </c>
      <c r="E236" s="17" t="s">
        <v>132</v>
      </c>
      <c r="F236" s="207">
        <v>33.878999999999998</v>
      </c>
      <c r="H236" s="32"/>
    </row>
    <row r="237" spans="2:8" s="1" customFormat="1" ht="16.899999999999999" customHeight="1">
      <c r="B237" s="32"/>
      <c r="C237" s="202" t="s">
        <v>1506</v>
      </c>
      <c r="D237" s="203" t="s">
        <v>1</v>
      </c>
      <c r="E237" s="204" t="s">
        <v>1</v>
      </c>
      <c r="F237" s="205">
        <v>241</v>
      </c>
      <c r="H237" s="32"/>
    </row>
    <row r="238" spans="2:8" s="1" customFormat="1" ht="16.899999999999999" customHeight="1">
      <c r="B238" s="32"/>
      <c r="C238" s="202" t="s">
        <v>1507</v>
      </c>
      <c r="D238" s="203" t="s">
        <v>1</v>
      </c>
      <c r="E238" s="204" t="s">
        <v>1</v>
      </c>
      <c r="F238" s="205">
        <v>77.5</v>
      </c>
      <c r="H238" s="32"/>
    </row>
    <row r="239" spans="2:8" s="1" customFormat="1" ht="16.899999999999999" customHeight="1">
      <c r="B239" s="32"/>
      <c r="C239" s="202" t="s">
        <v>1508</v>
      </c>
      <c r="D239" s="203" t="s">
        <v>1</v>
      </c>
      <c r="E239" s="204" t="s">
        <v>1</v>
      </c>
      <c r="F239" s="205">
        <v>233</v>
      </c>
      <c r="H239" s="32"/>
    </row>
    <row r="240" spans="2:8" s="1" customFormat="1" ht="16.899999999999999" customHeight="1">
      <c r="B240" s="32"/>
      <c r="C240" s="202" t="s">
        <v>1509</v>
      </c>
      <c r="D240" s="203" t="s">
        <v>1</v>
      </c>
      <c r="E240" s="204" t="s">
        <v>1</v>
      </c>
      <c r="F240" s="205">
        <v>40</v>
      </c>
      <c r="H240" s="32"/>
    </row>
    <row r="241" spans="2:8" s="1" customFormat="1" ht="16.899999999999999" customHeight="1">
      <c r="B241" s="32"/>
      <c r="C241" s="202" t="s">
        <v>298</v>
      </c>
      <c r="D241" s="203" t="s">
        <v>1</v>
      </c>
      <c r="E241" s="204" t="s">
        <v>1</v>
      </c>
      <c r="F241" s="205">
        <v>311.12</v>
      </c>
      <c r="H241" s="32"/>
    </row>
    <row r="242" spans="2:8" s="1" customFormat="1" ht="16.899999999999999" customHeight="1">
      <c r="B242" s="32"/>
      <c r="C242" s="206" t="s">
        <v>1</v>
      </c>
      <c r="D242" s="206" t="s">
        <v>689</v>
      </c>
      <c r="E242" s="17" t="s">
        <v>1</v>
      </c>
      <c r="F242" s="207">
        <v>0</v>
      </c>
      <c r="H242" s="32"/>
    </row>
    <row r="243" spans="2:8" s="1" customFormat="1" ht="16.899999999999999" customHeight="1">
      <c r="B243" s="32"/>
      <c r="C243" s="206" t="s">
        <v>1</v>
      </c>
      <c r="D243" s="206" t="s">
        <v>666</v>
      </c>
      <c r="E243" s="17" t="s">
        <v>1</v>
      </c>
      <c r="F243" s="207">
        <v>0</v>
      </c>
      <c r="H243" s="32"/>
    </row>
    <row r="244" spans="2:8" s="1" customFormat="1" ht="16.899999999999999" customHeight="1">
      <c r="B244" s="32"/>
      <c r="C244" s="206" t="s">
        <v>1</v>
      </c>
      <c r="D244" s="206" t="s">
        <v>690</v>
      </c>
      <c r="E244" s="17" t="s">
        <v>1</v>
      </c>
      <c r="F244" s="207">
        <v>22.934000000000001</v>
      </c>
      <c r="H244" s="32"/>
    </row>
    <row r="245" spans="2:8" s="1" customFormat="1" ht="16.899999999999999" customHeight="1">
      <c r="B245" s="32"/>
      <c r="C245" s="206" t="s">
        <v>1</v>
      </c>
      <c r="D245" s="206" t="s">
        <v>691</v>
      </c>
      <c r="E245" s="17" t="s">
        <v>1</v>
      </c>
      <c r="F245" s="207">
        <v>56.613999999999997</v>
      </c>
      <c r="H245" s="32"/>
    </row>
    <row r="246" spans="2:8" s="1" customFormat="1" ht="16.899999999999999" customHeight="1">
      <c r="B246" s="32"/>
      <c r="C246" s="206" t="s">
        <v>1</v>
      </c>
      <c r="D246" s="206" t="s">
        <v>692</v>
      </c>
      <c r="E246" s="17" t="s">
        <v>1</v>
      </c>
      <c r="F246" s="207">
        <v>45.015999999999998</v>
      </c>
      <c r="H246" s="32"/>
    </row>
    <row r="247" spans="2:8" s="1" customFormat="1" ht="16.899999999999999" customHeight="1">
      <c r="B247" s="32"/>
      <c r="C247" s="206" t="s">
        <v>1</v>
      </c>
      <c r="D247" s="206" t="s">
        <v>693</v>
      </c>
      <c r="E247" s="17" t="s">
        <v>1</v>
      </c>
      <c r="F247" s="207">
        <v>23.382000000000001</v>
      </c>
      <c r="H247" s="32"/>
    </row>
    <row r="248" spans="2:8" s="1" customFormat="1" ht="16.899999999999999" customHeight="1">
      <c r="B248" s="32"/>
      <c r="C248" s="206" t="s">
        <v>1</v>
      </c>
      <c r="D248" s="206" t="s">
        <v>694</v>
      </c>
      <c r="E248" s="17" t="s">
        <v>1</v>
      </c>
      <c r="F248" s="207">
        <v>8.0399999999999991</v>
      </c>
      <c r="H248" s="32"/>
    </row>
    <row r="249" spans="2:8" s="1" customFormat="1" ht="16.899999999999999" customHeight="1">
      <c r="B249" s="32"/>
      <c r="C249" s="206" t="s">
        <v>1</v>
      </c>
      <c r="D249" s="206" t="s">
        <v>695</v>
      </c>
      <c r="E249" s="17" t="s">
        <v>1</v>
      </c>
      <c r="F249" s="207">
        <v>0</v>
      </c>
      <c r="H249" s="32"/>
    </row>
    <row r="250" spans="2:8" s="1" customFormat="1" ht="16.899999999999999" customHeight="1">
      <c r="B250" s="32"/>
      <c r="C250" s="206" t="s">
        <v>1</v>
      </c>
      <c r="D250" s="206" t="s">
        <v>696</v>
      </c>
      <c r="E250" s="17" t="s">
        <v>1</v>
      </c>
      <c r="F250" s="207">
        <v>23.596</v>
      </c>
      <c r="H250" s="32"/>
    </row>
    <row r="251" spans="2:8" s="1" customFormat="1" ht="16.899999999999999" customHeight="1">
      <c r="B251" s="32"/>
      <c r="C251" s="206" t="s">
        <v>1</v>
      </c>
      <c r="D251" s="206" t="s">
        <v>697</v>
      </c>
      <c r="E251" s="17" t="s">
        <v>1</v>
      </c>
      <c r="F251" s="207">
        <v>50.837000000000003</v>
      </c>
      <c r="H251" s="32"/>
    </row>
    <row r="252" spans="2:8" s="1" customFormat="1" ht="16.899999999999999" customHeight="1">
      <c r="B252" s="32"/>
      <c r="C252" s="206" t="s">
        <v>1</v>
      </c>
      <c r="D252" s="206" t="s">
        <v>698</v>
      </c>
      <c r="E252" s="17" t="s">
        <v>1</v>
      </c>
      <c r="F252" s="207">
        <v>44.000999999999998</v>
      </c>
      <c r="H252" s="32"/>
    </row>
    <row r="253" spans="2:8" s="1" customFormat="1" ht="16.899999999999999" customHeight="1">
      <c r="B253" s="32"/>
      <c r="C253" s="206" t="s">
        <v>1</v>
      </c>
      <c r="D253" s="206" t="s">
        <v>699</v>
      </c>
      <c r="E253" s="17" t="s">
        <v>1</v>
      </c>
      <c r="F253" s="207">
        <v>7.65</v>
      </c>
      <c r="H253" s="32"/>
    </row>
    <row r="254" spans="2:8" s="1" customFormat="1" ht="16.899999999999999" customHeight="1">
      <c r="B254" s="32"/>
      <c r="C254" s="206" t="s">
        <v>1</v>
      </c>
      <c r="D254" s="206" t="s">
        <v>700</v>
      </c>
      <c r="E254" s="17" t="s">
        <v>1</v>
      </c>
      <c r="F254" s="207">
        <v>21.25</v>
      </c>
      <c r="H254" s="32"/>
    </row>
    <row r="255" spans="2:8" s="1" customFormat="1" ht="16.899999999999999" customHeight="1">
      <c r="B255" s="32"/>
      <c r="C255" s="206" t="s">
        <v>1</v>
      </c>
      <c r="D255" s="206" t="s">
        <v>701</v>
      </c>
      <c r="E255" s="17" t="s">
        <v>1</v>
      </c>
      <c r="F255" s="207">
        <v>7.8</v>
      </c>
      <c r="H255" s="32"/>
    </row>
    <row r="256" spans="2:8" s="1" customFormat="1" ht="16.899999999999999" customHeight="1">
      <c r="B256" s="32"/>
      <c r="C256" s="206" t="s">
        <v>298</v>
      </c>
      <c r="D256" s="206" t="s">
        <v>165</v>
      </c>
      <c r="E256" s="17" t="s">
        <v>1</v>
      </c>
      <c r="F256" s="207">
        <v>311.12</v>
      </c>
      <c r="H256" s="32"/>
    </row>
    <row r="257" spans="2:8" s="1" customFormat="1" ht="16.899999999999999" customHeight="1">
      <c r="B257" s="32"/>
      <c r="C257" s="208" t="s">
        <v>1502</v>
      </c>
      <c r="H257" s="32"/>
    </row>
    <row r="258" spans="2:8" s="1" customFormat="1" ht="16.899999999999999" customHeight="1">
      <c r="B258" s="32"/>
      <c r="C258" s="206" t="s">
        <v>685</v>
      </c>
      <c r="D258" s="206" t="s">
        <v>686</v>
      </c>
      <c r="E258" s="17" t="s">
        <v>132</v>
      </c>
      <c r="F258" s="207">
        <v>311.12</v>
      </c>
      <c r="H258" s="32"/>
    </row>
    <row r="259" spans="2:8" s="1" customFormat="1" ht="16.899999999999999" customHeight="1">
      <c r="B259" s="32"/>
      <c r="C259" s="206" t="s">
        <v>679</v>
      </c>
      <c r="D259" s="206" t="s">
        <v>680</v>
      </c>
      <c r="E259" s="17" t="s">
        <v>132</v>
      </c>
      <c r="F259" s="207">
        <v>311.12</v>
      </c>
      <c r="H259" s="32"/>
    </row>
    <row r="260" spans="2:8" s="1" customFormat="1" ht="16.899999999999999" customHeight="1">
      <c r="B260" s="32"/>
      <c r="C260" s="206" t="s">
        <v>1415</v>
      </c>
      <c r="D260" s="206" t="s">
        <v>1416</v>
      </c>
      <c r="E260" s="17" t="s">
        <v>132</v>
      </c>
      <c r="F260" s="207">
        <v>623.577</v>
      </c>
      <c r="H260" s="32"/>
    </row>
    <row r="261" spans="2:8" s="1" customFormat="1" ht="16.899999999999999" customHeight="1">
      <c r="B261" s="32"/>
      <c r="C261" s="202" t="s">
        <v>300</v>
      </c>
      <c r="D261" s="203" t="s">
        <v>1</v>
      </c>
      <c r="E261" s="204" t="s">
        <v>1</v>
      </c>
      <c r="F261" s="205">
        <v>90.637</v>
      </c>
      <c r="H261" s="32"/>
    </row>
    <row r="262" spans="2:8" s="1" customFormat="1" ht="16.899999999999999" customHeight="1">
      <c r="B262" s="32"/>
      <c r="C262" s="206" t="s">
        <v>1</v>
      </c>
      <c r="D262" s="206" t="s">
        <v>665</v>
      </c>
      <c r="E262" s="17" t="s">
        <v>1</v>
      </c>
      <c r="F262" s="207">
        <v>0</v>
      </c>
      <c r="H262" s="32"/>
    </row>
    <row r="263" spans="2:8" s="1" customFormat="1" ht="16.899999999999999" customHeight="1">
      <c r="B263" s="32"/>
      <c r="C263" s="206" t="s">
        <v>1</v>
      </c>
      <c r="D263" s="206" t="s">
        <v>666</v>
      </c>
      <c r="E263" s="17" t="s">
        <v>1</v>
      </c>
      <c r="F263" s="207">
        <v>0</v>
      </c>
      <c r="H263" s="32"/>
    </row>
    <row r="264" spans="2:8" s="1" customFormat="1" ht="16.899999999999999" customHeight="1">
      <c r="B264" s="32"/>
      <c r="C264" s="206" t="s">
        <v>1</v>
      </c>
      <c r="D264" s="206" t="s">
        <v>667</v>
      </c>
      <c r="E264" s="17" t="s">
        <v>1</v>
      </c>
      <c r="F264" s="207">
        <v>9</v>
      </c>
      <c r="H264" s="32"/>
    </row>
    <row r="265" spans="2:8" s="1" customFormat="1" ht="16.899999999999999" customHeight="1">
      <c r="B265" s="32"/>
      <c r="C265" s="206" t="s">
        <v>1</v>
      </c>
      <c r="D265" s="206" t="s">
        <v>668</v>
      </c>
      <c r="E265" s="17" t="s">
        <v>1</v>
      </c>
      <c r="F265" s="207">
        <v>0</v>
      </c>
      <c r="H265" s="32"/>
    </row>
    <row r="266" spans="2:8" s="1" customFormat="1" ht="16.899999999999999" customHeight="1">
      <c r="B266" s="32"/>
      <c r="C266" s="206" t="s">
        <v>1</v>
      </c>
      <c r="D266" s="206" t="s">
        <v>669</v>
      </c>
      <c r="E266" s="17" t="s">
        <v>1</v>
      </c>
      <c r="F266" s="207">
        <v>9.75</v>
      </c>
      <c r="H266" s="32"/>
    </row>
    <row r="267" spans="2:8" s="1" customFormat="1" ht="16.899999999999999" customHeight="1">
      <c r="B267" s="32"/>
      <c r="C267" s="206" t="s">
        <v>1</v>
      </c>
      <c r="D267" s="206" t="s">
        <v>670</v>
      </c>
      <c r="E267" s="17" t="s">
        <v>1</v>
      </c>
      <c r="F267" s="207">
        <v>0</v>
      </c>
      <c r="H267" s="32"/>
    </row>
    <row r="268" spans="2:8" s="1" customFormat="1" ht="16.899999999999999" customHeight="1">
      <c r="B268" s="32"/>
      <c r="C268" s="206" t="s">
        <v>1</v>
      </c>
      <c r="D268" s="206" t="s">
        <v>671</v>
      </c>
      <c r="E268" s="17" t="s">
        <v>1</v>
      </c>
      <c r="F268" s="207">
        <v>1.1200000000000001</v>
      </c>
      <c r="H268" s="32"/>
    </row>
    <row r="269" spans="2:8" s="1" customFormat="1" ht="16.899999999999999" customHeight="1">
      <c r="B269" s="32"/>
      <c r="C269" s="206" t="s">
        <v>1</v>
      </c>
      <c r="D269" s="206" t="s">
        <v>672</v>
      </c>
      <c r="E269" s="17" t="s">
        <v>1</v>
      </c>
      <c r="F269" s="207">
        <v>21.83</v>
      </c>
      <c r="H269" s="32"/>
    </row>
    <row r="270" spans="2:8" s="1" customFormat="1" ht="16.899999999999999" customHeight="1">
      <c r="B270" s="32"/>
      <c r="C270" s="206" t="s">
        <v>1</v>
      </c>
      <c r="D270" s="206" t="s">
        <v>673</v>
      </c>
      <c r="E270" s="17" t="s">
        <v>1</v>
      </c>
      <c r="F270" s="207">
        <v>28.545999999999999</v>
      </c>
      <c r="H270" s="32"/>
    </row>
    <row r="271" spans="2:8" s="1" customFormat="1" ht="16.899999999999999" customHeight="1">
      <c r="B271" s="32"/>
      <c r="C271" s="206" t="s">
        <v>1</v>
      </c>
      <c r="D271" s="206" t="s">
        <v>674</v>
      </c>
      <c r="E271" s="17" t="s">
        <v>1</v>
      </c>
      <c r="F271" s="207">
        <v>8.4529999999999994</v>
      </c>
      <c r="H271" s="32"/>
    </row>
    <row r="272" spans="2:8" s="1" customFormat="1" ht="16.899999999999999" customHeight="1">
      <c r="B272" s="32"/>
      <c r="C272" s="206" t="s">
        <v>1</v>
      </c>
      <c r="D272" s="206" t="s">
        <v>675</v>
      </c>
      <c r="E272" s="17" t="s">
        <v>1</v>
      </c>
      <c r="F272" s="207">
        <v>9.6880000000000006</v>
      </c>
      <c r="H272" s="32"/>
    </row>
    <row r="273" spans="2:8" s="1" customFormat="1" ht="16.899999999999999" customHeight="1">
      <c r="B273" s="32"/>
      <c r="C273" s="206" t="s">
        <v>1</v>
      </c>
      <c r="D273" s="206" t="s">
        <v>676</v>
      </c>
      <c r="E273" s="17" t="s">
        <v>1</v>
      </c>
      <c r="F273" s="207">
        <v>0</v>
      </c>
      <c r="H273" s="32"/>
    </row>
    <row r="274" spans="2:8" s="1" customFormat="1" ht="16.899999999999999" customHeight="1">
      <c r="B274" s="32"/>
      <c r="C274" s="206" t="s">
        <v>1</v>
      </c>
      <c r="D274" s="206" t="s">
        <v>677</v>
      </c>
      <c r="E274" s="17" t="s">
        <v>1</v>
      </c>
      <c r="F274" s="207">
        <v>2.25</v>
      </c>
      <c r="H274" s="32"/>
    </row>
    <row r="275" spans="2:8" s="1" customFormat="1" ht="16.899999999999999" customHeight="1">
      <c r="B275" s="32"/>
      <c r="C275" s="206" t="s">
        <v>300</v>
      </c>
      <c r="D275" s="206" t="s">
        <v>165</v>
      </c>
      <c r="E275" s="17" t="s">
        <v>1</v>
      </c>
      <c r="F275" s="207">
        <v>90.637</v>
      </c>
      <c r="H275" s="32"/>
    </row>
    <row r="276" spans="2:8" s="1" customFormat="1" ht="16.899999999999999" customHeight="1">
      <c r="B276" s="32"/>
      <c r="C276" s="208" t="s">
        <v>1502</v>
      </c>
      <c r="H276" s="32"/>
    </row>
    <row r="277" spans="2:8" s="1" customFormat="1" ht="16.899999999999999" customHeight="1">
      <c r="B277" s="32"/>
      <c r="C277" s="206" t="s">
        <v>661</v>
      </c>
      <c r="D277" s="206" t="s">
        <v>662</v>
      </c>
      <c r="E277" s="17" t="s">
        <v>132</v>
      </c>
      <c r="F277" s="207">
        <v>90.637</v>
      </c>
      <c r="H277" s="32"/>
    </row>
    <row r="278" spans="2:8" s="1" customFormat="1" ht="16.899999999999999" customHeight="1">
      <c r="B278" s="32"/>
      <c r="C278" s="206" t="s">
        <v>648</v>
      </c>
      <c r="D278" s="206" t="s">
        <v>649</v>
      </c>
      <c r="E278" s="17" t="s">
        <v>132</v>
      </c>
      <c r="F278" s="207">
        <v>96.307000000000002</v>
      </c>
      <c r="H278" s="32"/>
    </row>
    <row r="279" spans="2:8" s="1" customFormat="1" ht="16.899999999999999" customHeight="1">
      <c r="B279" s="32"/>
      <c r="C279" s="206" t="s">
        <v>1415</v>
      </c>
      <c r="D279" s="206" t="s">
        <v>1416</v>
      </c>
      <c r="E279" s="17" t="s">
        <v>132</v>
      </c>
      <c r="F279" s="207">
        <v>623.577</v>
      </c>
      <c r="H279" s="32"/>
    </row>
    <row r="280" spans="2:8" s="1" customFormat="1" ht="16.899999999999999" customHeight="1">
      <c r="B280" s="32"/>
      <c r="C280" s="202" t="s">
        <v>1510</v>
      </c>
      <c r="D280" s="203" t="s">
        <v>1</v>
      </c>
      <c r="E280" s="204" t="s">
        <v>1</v>
      </c>
      <c r="F280" s="205">
        <v>12</v>
      </c>
      <c r="H280" s="32"/>
    </row>
    <row r="281" spans="2:8" s="1" customFormat="1" ht="16.899999999999999" customHeight="1">
      <c r="B281" s="32"/>
      <c r="C281" s="208" t="s">
        <v>1502</v>
      </c>
      <c r="H281" s="32"/>
    </row>
    <row r="282" spans="2:8" s="1" customFormat="1" ht="22.5">
      <c r="B282" s="32"/>
      <c r="C282" s="206" t="s">
        <v>976</v>
      </c>
      <c r="D282" s="206" t="s">
        <v>977</v>
      </c>
      <c r="E282" s="17" t="s">
        <v>132</v>
      </c>
      <c r="F282" s="207">
        <v>95.5</v>
      </c>
      <c r="H282" s="32"/>
    </row>
    <row r="283" spans="2:8" s="1" customFormat="1" ht="22.5">
      <c r="B283" s="32"/>
      <c r="C283" s="206" t="s">
        <v>862</v>
      </c>
      <c r="D283" s="206" t="s">
        <v>863</v>
      </c>
      <c r="E283" s="17" t="s">
        <v>132</v>
      </c>
      <c r="F283" s="207">
        <v>20</v>
      </c>
      <c r="H283" s="32"/>
    </row>
    <row r="284" spans="2:8" s="1" customFormat="1" ht="16.899999999999999" customHeight="1">
      <c r="B284" s="32"/>
      <c r="C284" s="202" t="s">
        <v>1511</v>
      </c>
      <c r="D284" s="203" t="s">
        <v>1</v>
      </c>
      <c r="E284" s="204" t="s">
        <v>1</v>
      </c>
      <c r="F284" s="205">
        <v>12</v>
      </c>
      <c r="H284" s="32"/>
    </row>
    <row r="285" spans="2:8" s="1" customFormat="1" ht="16.899999999999999" customHeight="1">
      <c r="B285" s="32"/>
      <c r="C285" s="208" t="s">
        <v>1502</v>
      </c>
      <c r="H285" s="32"/>
    </row>
    <row r="286" spans="2:8" s="1" customFormat="1" ht="22.5">
      <c r="B286" s="32"/>
      <c r="C286" s="206" t="s">
        <v>976</v>
      </c>
      <c r="D286" s="206" t="s">
        <v>977</v>
      </c>
      <c r="E286" s="17" t="s">
        <v>132</v>
      </c>
      <c r="F286" s="207">
        <v>95.5</v>
      </c>
      <c r="H286" s="32"/>
    </row>
    <row r="287" spans="2:8" s="1" customFormat="1" ht="22.5">
      <c r="B287" s="32"/>
      <c r="C287" s="206" t="s">
        <v>862</v>
      </c>
      <c r="D287" s="206" t="s">
        <v>863</v>
      </c>
      <c r="E287" s="17" t="s">
        <v>132</v>
      </c>
      <c r="F287" s="207">
        <v>20</v>
      </c>
      <c r="H287" s="32"/>
    </row>
    <row r="288" spans="2:8" s="1" customFormat="1" ht="16.899999999999999" customHeight="1">
      <c r="B288" s="32"/>
      <c r="C288" s="202" t="s">
        <v>1512</v>
      </c>
      <c r="D288" s="203" t="s">
        <v>1</v>
      </c>
      <c r="E288" s="204" t="s">
        <v>1</v>
      </c>
      <c r="F288" s="205">
        <v>9</v>
      </c>
      <c r="H288" s="32"/>
    </row>
    <row r="289" spans="2:8" s="1" customFormat="1" ht="16.899999999999999" customHeight="1">
      <c r="B289" s="32"/>
      <c r="C289" s="202" t="s">
        <v>1513</v>
      </c>
      <c r="D289" s="203" t="s">
        <v>1</v>
      </c>
      <c r="E289" s="204" t="s">
        <v>1</v>
      </c>
      <c r="F289" s="205">
        <v>850</v>
      </c>
      <c r="H289" s="32"/>
    </row>
    <row r="290" spans="2:8" s="1" customFormat="1" ht="16.899999999999999" customHeight="1">
      <c r="B290" s="32"/>
      <c r="C290" s="202" t="s">
        <v>1514</v>
      </c>
      <c r="D290" s="203" t="s">
        <v>1</v>
      </c>
      <c r="E290" s="204" t="s">
        <v>1</v>
      </c>
      <c r="F290" s="205">
        <v>110</v>
      </c>
      <c r="H290" s="32"/>
    </row>
    <row r="291" spans="2:8" s="1" customFormat="1" ht="16.899999999999999" customHeight="1">
      <c r="B291" s="32"/>
      <c r="C291" s="202" t="s">
        <v>273</v>
      </c>
      <c r="D291" s="203" t="s">
        <v>1</v>
      </c>
      <c r="E291" s="204" t="s">
        <v>1</v>
      </c>
      <c r="F291" s="205">
        <v>0.6</v>
      </c>
      <c r="H291" s="32"/>
    </row>
    <row r="292" spans="2:8" s="1" customFormat="1" ht="16.899999999999999" customHeight="1">
      <c r="B292" s="32"/>
      <c r="C292" s="206" t="s">
        <v>273</v>
      </c>
      <c r="D292" s="206" t="s">
        <v>958</v>
      </c>
      <c r="E292" s="17" t="s">
        <v>1</v>
      </c>
      <c r="F292" s="207">
        <v>0.6</v>
      </c>
      <c r="H292" s="32"/>
    </row>
    <row r="293" spans="2:8" s="1" customFormat="1" ht="16.899999999999999" customHeight="1">
      <c r="B293" s="32"/>
      <c r="C293" s="208" t="s">
        <v>1502</v>
      </c>
      <c r="H293" s="32"/>
    </row>
    <row r="294" spans="2:8" s="1" customFormat="1" ht="16.899999999999999" customHeight="1">
      <c r="B294" s="32"/>
      <c r="C294" s="206" t="s">
        <v>953</v>
      </c>
      <c r="D294" s="206" t="s">
        <v>954</v>
      </c>
      <c r="E294" s="17" t="s">
        <v>132</v>
      </c>
      <c r="F294" s="207">
        <v>19.7</v>
      </c>
      <c r="H294" s="32"/>
    </row>
    <row r="295" spans="2:8" s="1" customFormat="1" ht="16.899999999999999" customHeight="1">
      <c r="B295" s="32"/>
      <c r="C295" s="206" t="s">
        <v>971</v>
      </c>
      <c r="D295" s="206" t="s">
        <v>972</v>
      </c>
      <c r="E295" s="17" t="s">
        <v>132</v>
      </c>
      <c r="F295" s="207">
        <v>0.63</v>
      </c>
      <c r="H295" s="32"/>
    </row>
    <row r="296" spans="2:8" s="1" customFormat="1" ht="16.899999999999999" customHeight="1">
      <c r="B296" s="32"/>
      <c r="C296" s="202" t="s">
        <v>260</v>
      </c>
      <c r="D296" s="203" t="s">
        <v>1</v>
      </c>
      <c r="E296" s="204" t="s">
        <v>1</v>
      </c>
      <c r="F296" s="205">
        <v>44</v>
      </c>
      <c r="H296" s="32"/>
    </row>
    <row r="297" spans="2:8" s="1" customFormat="1" ht="16.899999999999999" customHeight="1">
      <c r="B297" s="32"/>
      <c r="C297" s="206" t="s">
        <v>260</v>
      </c>
      <c r="D297" s="206" t="s">
        <v>982</v>
      </c>
      <c r="E297" s="17" t="s">
        <v>1</v>
      </c>
      <c r="F297" s="207">
        <v>44</v>
      </c>
      <c r="H297" s="32"/>
    </row>
    <row r="298" spans="2:8" s="1" customFormat="1" ht="16.899999999999999" customHeight="1">
      <c r="B298" s="32"/>
      <c r="C298" s="208" t="s">
        <v>1502</v>
      </c>
      <c r="H298" s="32"/>
    </row>
    <row r="299" spans="2:8" s="1" customFormat="1" ht="22.5">
      <c r="B299" s="32"/>
      <c r="C299" s="206" t="s">
        <v>976</v>
      </c>
      <c r="D299" s="206" t="s">
        <v>977</v>
      </c>
      <c r="E299" s="17" t="s">
        <v>132</v>
      </c>
      <c r="F299" s="207">
        <v>95.5</v>
      </c>
      <c r="H299" s="32"/>
    </row>
    <row r="300" spans="2:8" s="1" customFormat="1" ht="16.899999999999999" customHeight="1">
      <c r="B300" s="32"/>
      <c r="C300" s="206" t="s">
        <v>994</v>
      </c>
      <c r="D300" s="206" t="s">
        <v>995</v>
      </c>
      <c r="E300" s="17" t="s">
        <v>132</v>
      </c>
      <c r="F300" s="207">
        <v>46.2</v>
      </c>
      <c r="H300" s="32"/>
    </row>
    <row r="301" spans="2:8" s="1" customFormat="1" ht="16.899999999999999" customHeight="1">
      <c r="B301" s="32"/>
      <c r="C301" s="202" t="s">
        <v>270</v>
      </c>
      <c r="D301" s="203" t="s">
        <v>1</v>
      </c>
      <c r="E301" s="204" t="s">
        <v>1</v>
      </c>
      <c r="F301" s="205">
        <v>56.12</v>
      </c>
      <c r="H301" s="32"/>
    </row>
    <row r="302" spans="2:8" s="1" customFormat="1" ht="16.899999999999999" customHeight="1">
      <c r="B302" s="32"/>
      <c r="C302" s="206" t="s">
        <v>1</v>
      </c>
      <c r="D302" s="206" t="s">
        <v>933</v>
      </c>
      <c r="E302" s="17" t="s">
        <v>1</v>
      </c>
      <c r="F302" s="207">
        <v>56.12</v>
      </c>
      <c r="H302" s="32"/>
    </row>
    <row r="303" spans="2:8" s="1" customFormat="1" ht="16.899999999999999" customHeight="1">
      <c r="B303" s="32"/>
      <c r="C303" s="206" t="s">
        <v>270</v>
      </c>
      <c r="D303" s="206" t="s">
        <v>934</v>
      </c>
      <c r="E303" s="17" t="s">
        <v>1</v>
      </c>
      <c r="F303" s="207">
        <v>56.12</v>
      </c>
      <c r="H303" s="32"/>
    </row>
    <row r="304" spans="2:8" s="1" customFormat="1" ht="16.899999999999999" customHeight="1">
      <c r="B304" s="32"/>
      <c r="C304" s="208" t="s">
        <v>1502</v>
      </c>
      <c r="H304" s="32"/>
    </row>
    <row r="305" spans="2:8" s="1" customFormat="1" ht="16.899999999999999" customHeight="1">
      <c r="B305" s="32"/>
      <c r="C305" s="206" t="s">
        <v>929</v>
      </c>
      <c r="D305" s="206" t="s">
        <v>930</v>
      </c>
      <c r="E305" s="17" t="s">
        <v>132</v>
      </c>
      <c r="F305" s="207">
        <v>231.11</v>
      </c>
      <c r="H305" s="32"/>
    </row>
    <row r="306" spans="2:8" s="1" customFormat="1" ht="16.899999999999999" customHeight="1">
      <c r="B306" s="32"/>
      <c r="C306" s="206" t="s">
        <v>938</v>
      </c>
      <c r="D306" s="206" t="s">
        <v>939</v>
      </c>
      <c r="E306" s="17" t="s">
        <v>132</v>
      </c>
      <c r="F306" s="207">
        <v>58.926000000000002</v>
      </c>
      <c r="H306" s="32"/>
    </row>
    <row r="307" spans="2:8" s="1" customFormat="1" ht="16.899999999999999" customHeight="1">
      <c r="B307" s="32"/>
      <c r="C307" s="202" t="s">
        <v>285</v>
      </c>
      <c r="D307" s="203" t="s">
        <v>1</v>
      </c>
      <c r="E307" s="204" t="s">
        <v>1</v>
      </c>
      <c r="F307" s="205">
        <v>4.0999999999999996</v>
      </c>
      <c r="H307" s="32"/>
    </row>
    <row r="308" spans="2:8" s="1" customFormat="1" ht="16.899999999999999" customHeight="1">
      <c r="B308" s="32"/>
      <c r="C308" s="206" t="s">
        <v>285</v>
      </c>
      <c r="D308" s="206" t="s">
        <v>959</v>
      </c>
      <c r="E308" s="17" t="s">
        <v>1</v>
      </c>
      <c r="F308" s="207">
        <v>4.0999999999999996</v>
      </c>
      <c r="H308" s="32"/>
    </row>
    <row r="309" spans="2:8" s="1" customFormat="1" ht="16.899999999999999" customHeight="1">
      <c r="B309" s="32"/>
      <c r="C309" s="208" t="s">
        <v>1502</v>
      </c>
      <c r="H309" s="32"/>
    </row>
    <row r="310" spans="2:8" s="1" customFormat="1" ht="16.899999999999999" customHeight="1">
      <c r="B310" s="32"/>
      <c r="C310" s="206" t="s">
        <v>953</v>
      </c>
      <c r="D310" s="206" t="s">
        <v>954</v>
      </c>
      <c r="E310" s="17" t="s">
        <v>132</v>
      </c>
      <c r="F310" s="207">
        <v>19.7</v>
      </c>
      <c r="H310" s="32"/>
    </row>
    <row r="311" spans="2:8" s="1" customFormat="1" ht="16.899999999999999" customHeight="1">
      <c r="B311" s="32"/>
      <c r="C311" s="206" t="s">
        <v>966</v>
      </c>
      <c r="D311" s="206" t="s">
        <v>967</v>
      </c>
      <c r="E311" s="17" t="s">
        <v>132</v>
      </c>
      <c r="F311" s="207">
        <v>4.3049999999999997</v>
      </c>
      <c r="H311" s="32"/>
    </row>
    <row r="312" spans="2:8" s="1" customFormat="1" ht="16.899999999999999" customHeight="1">
      <c r="B312" s="32"/>
      <c r="C312" s="202" t="s">
        <v>272</v>
      </c>
      <c r="D312" s="203" t="s">
        <v>1</v>
      </c>
      <c r="E312" s="204" t="s">
        <v>1</v>
      </c>
      <c r="F312" s="205">
        <v>15</v>
      </c>
      <c r="H312" s="32"/>
    </row>
    <row r="313" spans="2:8" s="1" customFormat="1" ht="16.899999999999999" customHeight="1">
      <c r="B313" s="32"/>
      <c r="C313" s="206" t="s">
        <v>272</v>
      </c>
      <c r="D313" s="206" t="s">
        <v>957</v>
      </c>
      <c r="E313" s="17" t="s">
        <v>1</v>
      </c>
      <c r="F313" s="207">
        <v>15</v>
      </c>
      <c r="H313" s="32"/>
    </row>
    <row r="314" spans="2:8" s="1" customFormat="1" ht="16.899999999999999" customHeight="1">
      <c r="B314" s="32"/>
      <c r="C314" s="208" t="s">
        <v>1502</v>
      </c>
      <c r="H314" s="32"/>
    </row>
    <row r="315" spans="2:8" s="1" customFormat="1" ht="16.899999999999999" customHeight="1">
      <c r="B315" s="32"/>
      <c r="C315" s="206" t="s">
        <v>953</v>
      </c>
      <c r="D315" s="206" t="s">
        <v>954</v>
      </c>
      <c r="E315" s="17" t="s">
        <v>132</v>
      </c>
      <c r="F315" s="207">
        <v>19.7</v>
      </c>
      <c r="H315" s="32"/>
    </row>
    <row r="316" spans="2:8" s="1" customFormat="1" ht="16.899999999999999" customHeight="1">
      <c r="B316" s="32"/>
      <c r="C316" s="206" t="s">
        <v>961</v>
      </c>
      <c r="D316" s="206" t="s">
        <v>962</v>
      </c>
      <c r="E316" s="17" t="s">
        <v>132</v>
      </c>
      <c r="F316" s="207">
        <v>15.75</v>
      </c>
      <c r="H316" s="32"/>
    </row>
    <row r="317" spans="2:8" s="1" customFormat="1" ht="16.899999999999999" customHeight="1">
      <c r="B317" s="32"/>
      <c r="C317" s="202" t="s">
        <v>261</v>
      </c>
      <c r="D317" s="203" t="s">
        <v>1</v>
      </c>
      <c r="E317" s="204" t="s">
        <v>1</v>
      </c>
      <c r="F317" s="205">
        <v>33</v>
      </c>
      <c r="H317" s="32"/>
    </row>
    <row r="318" spans="2:8" s="1" customFormat="1" ht="16.899999999999999" customHeight="1">
      <c r="B318" s="32"/>
      <c r="C318" s="206" t="s">
        <v>1</v>
      </c>
      <c r="D318" s="206" t="s">
        <v>372</v>
      </c>
      <c r="E318" s="17" t="s">
        <v>1</v>
      </c>
      <c r="F318" s="207">
        <v>33</v>
      </c>
      <c r="H318" s="32"/>
    </row>
    <row r="319" spans="2:8" s="1" customFormat="1" ht="16.899999999999999" customHeight="1">
      <c r="B319" s="32"/>
      <c r="C319" s="206" t="s">
        <v>261</v>
      </c>
      <c r="D319" s="206" t="s">
        <v>165</v>
      </c>
      <c r="E319" s="17" t="s">
        <v>1</v>
      </c>
      <c r="F319" s="207">
        <v>33</v>
      </c>
      <c r="H319" s="32"/>
    </row>
    <row r="320" spans="2:8" s="1" customFormat="1" ht="16.899999999999999" customHeight="1">
      <c r="B320" s="32"/>
      <c r="C320" s="208" t="s">
        <v>1502</v>
      </c>
      <c r="H320" s="32"/>
    </row>
    <row r="321" spans="2:8" s="1" customFormat="1" ht="16.899999999999999" customHeight="1">
      <c r="B321" s="32"/>
      <c r="C321" s="206" t="s">
        <v>368</v>
      </c>
      <c r="D321" s="206" t="s">
        <v>369</v>
      </c>
      <c r="E321" s="17" t="s">
        <v>147</v>
      </c>
      <c r="F321" s="207">
        <v>33</v>
      </c>
      <c r="H321" s="32"/>
    </row>
    <row r="322" spans="2:8" s="1" customFormat="1" ht="22.5">
      <c r="B322" s="32"/>
      <c r="C322" s="206" t="s">
        <v>345</v>
      </c>
      <c r="D322" s="206" t="s">
        <v>346</v>
      </c>
      <c r="E322" s="17" t="s">
        <v>147</v>
      </c>
      <c r="F322" s="207">
        <v>191</v>
      </c>
      <c r="H322" s="32"/>
    </row>
    <row r="323" spans="2:8" s="1" customFormat="1" ht="22.5">
      <c r="B323" s="32"/>
      <c r="C323" s="206" t="s">
        <v>350</v>
      </c>
      <c r="D323" s="206" t="s">
        <v>351</v>
      </c>
      <c r="E323" s="17" t="s">
        <v>147</v>
      </c>
      <c r="F323" s="207">
        <v>214.4</v>
      </c>
      <c r="H323" s="32"/>
    </row>
    <row r="324" spans="2:8" s="1" customFormat="1" ht="16.899999999999999" customHeight="1">
      <c r="B324" s="32"/>
      <c r="C324" s="206" t="s">
        <v>355</v>
      </c>
      <c r="D324" s="206" t="s">
        <v>356</v>
      </c>
      <c r="E324" s="17" t="s">
        <v>147</v>
      </c>
      <c r="F324" s="207">
        <v>33</v>
      </c>
      <c r="H324" s="32"/>
    </row>
    <row r="325" spans="2:8" s="1" customFormat="1" ht="16.899999999999999" customHeight="1">
      <c r="B325" s="32"/>
      <c r="C325" s="206" t="s">
        <v>363</v>
      </c>
      <c r="D325" s="206" t="s">
        <v>364</v>
      </c>
      <c r="E325" s="17" t="s">
        <v>147</v>
      </c>
      <c r="F325" s="207">
        <v>347.4</v>
      </c>
      <c r="H325" s="32"/>
    </row>
    <row r="326" spans="2:8" s="1" customFormat="1" ht="16.899999999999999" customHeight="1">
      <c r="B326" s="32"/>
      <c r="C326" s="202" t="s">
        <v>263</v>
      </c>
      <c r="D326" s="203" t="s">
        <v>1</v>
      </c>
      <c r="E326" s="204" t="s">
        <v>1</v>
      </c>
      <c r="F326" s="205">
        <v>0.25</v>
      </c>
      <c r="H326" s="32"/>
    </row>
    <row r="327" spans="2:8" s="1" customFormat="1" ht="16.899999999999999" customHeight="1">
      <c r="B327" s="32"/>
      <c r="C327" s="206" t="s">
        <v>1</v>
      </c>
      <c r="D327" s="206" t="s">
        <v>264</v>
      </c>
      <c r="E327" s="17" t="s">
        <v>1</v>
      </c>
      <c r="F327" s="207">
        <v>0.25</v>
      </c>
      <c r="H327" s="32"/>
    </row>
    <row r="328" spans="2:8" s="1" customFormat="1" ht="16.899999999999999" customHeight="1">
      <c r="B328" s="32"/>
      <c r="C328" s="206" t="s">
        <v>263</v>
      </c>
      <c r="D328" s="206" t="s">
        <v>165</v>
      </c>
      <c r="E328" s="17" t="s">
        <v>1</v>
      </c>
      <c r="F328" s="207">
        <v>0.25</v>
      </c>
      <c r="H328" s="32"/>
    </row>
    <row r="329" spans="2:8" s="1" customFormat="1" ht="16.899999999999999" customHeight="1">
      <c r="B329" s="32"/>
      <c r="C329" s="208" t="s">
        <v>1502</v>
      </c>
      <c r="H329" s="32"/>
    </row>
    <row r="330" spans="2:8" s="1" customFormat="1" ht="22.5">
      <c r="B330" s="32"/>
      <c r="C330" s="206" t="s">
        <v>471</v>
      </c>
      <c r="D330" s="206" t="s">
        <v>472</v>
      </c>
      <c r="E330" s="17" t="s">
        <v>132</v>
      </c>
      <c r="F330" s="207">
        <v>0.25</v>
      </c>
      <c r="H330" s="32"/>
    </row>
    <row r="331" spans="2:8" s="1" customFormat="1" ht="16.899999999999999" customHeight="1">
      <c r="B331" s="32"/>
      <c r="C331" s="206" t="s">
        <v>488</v>
      </c>
      <c r="D331" s="206" t="s">
        <v>489</v>
      </c>
      <c r="E331" s="17" t="s">
        <v>194</v>
      </c>
      <c r="F331" s="207">
        <v>0.747</v>
      </c>
      <c r="H331" s="32"/>
    </row>
    <row r="332" spans="2:8" s="1" customFormat="1" ht="16.899999999999999" customHeight="1">
      <c r="B332" s="32"/>
      <c r="C332" s="202" t="s">
        <v>265</v>
      </c>
      <c r="D332" s="203" t="s">
        <v>1</v>
      </c>
      <c r="E332" s="204" t="s">
        <v>1</v>
      </c>
      <c r="F332" s="205">
        <v>45</v>
      </c>
      <c r="H332" s="32"/>
    </row>
    <row r="333" spans="2:8" s="1" customFormat="1" ht="16.899999999999999" customHeight="1">
      <c r="B333" s="32"/>
      <c r="C333" s="206" t="s">
        <v>1</v>
      </c>
      <c r="D333" s="206" t="s">
        <v>480</v>
      </c>
      <c r="E333" s="17" t="s">
        <v>1</v>
      </c>
      <c r="F333" s="207">
        <v>45</v>
      </c>
      <c r="H333" s="32"/>
    </row>
    <row r="334" spans="2:8" s="1" customFormat="1" ht="16.899999999999999" customHeight="1">
      <c r="B334" s="32"/>
      <c r="C334" s="206" t="s">
        <v>265</v>
      </c>
      <c r="D334" s="206" t="s">
        <v>165</v>
      </c>
      <c r="E334" s="17" t="s">
        <v>1</v>
      </c>
      <c r="F334" s="207">
        <v>45</v>
      </c>
      <c r="H334" s="32"/>
    </row>
    <row r="335" spans="2:8" s="1" customFormat="1" ht="16.899999999999999" customHeight="1">
      <c r="B335" s="32"/>
      <c r="C335" s="208" t="s">
        <v>1502</v>
      </c>
      <c r="H335" s="32"/>
    </row>
    <row r="336" spans="2:8" s="1" customFormat="1" ht="22.5">
      <c r="B336" s="32"/>
      <c r="C336" s="206" t="s">
        <v>476</v>
      </c>
      <c r="D336" s="206" t="s">
        <v>477</v>
      </c>
      <c r="E336" s="17" t="s">
        <v>132</v>
      </c>
      <c r="F336" s="207">
        <v>45</v>
      </c>
      <c r="H336" s="32"/>
    </row>
    <row r="337" spans="2:8" s="1" customFormat="1" ht="16.899999999999999" customHeight="1">
      <c r="B337" s="32"/>
      <c r="C337" s="206" t="s">
        <v>488</v>
      </c>
      <c r="D337" s="206" t="s">
        <v>489</v>
      </c>
      <c r="E337" s="17" t="s">
        <v>194</v>
      </c>
      <c r="F337" s="207">
        <v>0.747</v>
      </c>
      <c r="H337" s="32"/>
    </row>
    <row r="338" spans="2:8" s="1" customFormat="1" ht="16.899999999999999" customHeight="1">
      <c r="B338" s="32"/>
      <c r="C338" s="202" t="s">
        <v>266</v>
      </c>
      <c r="D338" s="203" t="s">
        <v>1</v>
      </c>
      <c r="E338" s="204" t="s">
        <v>1</v>
      </c>
      <c r="F338" s="205">
        <v>3.5</v>
      </c>
      <c r="H338" s="32"/>
    </row>
    <row r="339" spans="2:8" s="1" customFormat="1" ht="16.899999999999999" customHeight="1">
      <c r="B339" s="32"/>
      <c r="C339" s="206" t="s">
        <v>1</v>
      </c>
      <c r="D339" s="206" t="s">
        <v>486</v>
      </c>
      <c r="E339" s="17" t="s">
        <v>1</v>
      </c>
      <c r="F339" s="207">
        <v>3.5</v>
      </c>
      <c r="H339" s="32"/>
    </row>
    <row r="340" spans="2:8" s="1" customFormat="1" ht="16.899999999999999" customHeight="1">
      <c r="B340" s="32"/>
      <c r="C340" s="206" t="s">
        <v>266</v>
      </c>
      <c r="D340" s="206" t="s">
        <v>165</v>
      </c>
      <c r="E340" s="17" t="s">
        <v>1</v>
      </c>
      <c r="F340" s="207">
        <v>3.5</v>
      </c>
      <c r="H340" s="32"/>
    </row>
    <row r="341" spans="2:8" s="1" customFormat="1" ht="16.899999999999999" customHeight="1">
      <c r="B341" s="32"/>
      <c r="C341" s="208" t="s">
        <v>1502</v>
      </c>
      <c r="H341" s="32"/>
    </row>
    <row r="342" spans="2:8" s="1" customFormat="1" ht="22.5">
      <c r="B342" s="32"/>
      <c r="C342" s="206" t="s">
        <v>482</v>
      </c>
      <c r="D342" s="206" t="s">
        <v>483</v>
      </c>
      <c r="E342" s="17" t="s">
        <v>132</v>
      </c>
      <c r="F342" s="207">
        <v>3.5</v>
      </c>
      <c r="H342" s="32"/>
    </row>
    <row r="343" spans="2:8" s="1" customFormat="1" ht="16.899999999999999" customHeight="1">
      <c r="B343" s="32"/>
      <c r="C343" s="206" t="s">
        <v>488</v>
      </c>
      <c r="D343" s="206" t="s">
        <v>489</v>
      </c>
      <c r="E343" s="17" t="s">
        <v>194</v>
      </c>
      <c r="F343" s="207">
        <v>0.747</v>
      </c>
      <c r="H343" s="32"/>
    </row>
    <row r="344" spans="2:8" s="1" customFormat="1" ht="16.899999999999999" customHeight="1">
      <c r="B344" s="32"/>
      <c r="C344" s="202" t="s">
        <v>268</v>
      </c>
      <c r="D344" s="203" t="s">
        <v>1</v>
      </c>
      <c r="E344" s="204" t="s">
        <v>1</v>
      </c>
      <c r="F344" s="205">
        <v>65</v>
      </c>
      <c r="H344" s="32"/>
    </row>
    <row r="345" spans="2:8" s="1" customFormat="1" ht="16.899999999999999" customHeight="1">
      <c r="B345" s="32"/>
      <c r="C345" s="206" t="s">
        <v>1</v>
      </c>
      <c r="D345" s="206" t="s">
        <v>336</v>
      </c>
      <c r="E345" s="17" t="s">
        <v>1</v>
      </c>
      <c r="F345" s="207">
        <v>65</v>
      </c>
      <c r="H345" s="32"/>
    </row>
    <row r="346" spans="2:8" s="1" customFormat="1" ht="16.899999999999999" customHeight="1">
      <c r="B346" s="32"/>
      <c r="C346" s="206" t="s">
        <v>268</v>
      </c>
      <c r="D346" s="206" t="s">
        <v>165</v>
      </c>
      <c r="E346" s="17" t="s">
        <v>1</v>
      </c>
      <c r="F346" s="207">
        <v>65</v>
      </c>
      <c r="H346" s="32"/>
    </row>
    <row r="347" spans="2:8" s="1" customFormat="1" ht="16.899999999999999" customHeight="1">
      <c r="B347" s="32"/>
      <c r="C347" s="208" t="s">
        <v>1502</v>
      </c>
      <c r="H347" s="32"/>
    </row>
    <row r="348" spans="2:8" s="1" customFormat="1" ht="16.899999999999999" customHeight="1">
      <c r="B348" s="32"/>
      <c r="C348" s="206" t="s">
        <v>332</v>
      </c>
      <c r="D348" s="206" t="s">
        <v>333</v>
      </c>
      <c r="E348" s="17" t="s">
        <v>147</v>
      </c>
      <c r="F348" s="207">
        <v>65</v>
      </c>
      <c r="H348" s="32"/>
    </row>
    <row r="349" spans="2:8" s="1" customFormat="1" ht="22.5">
      <c r="B349" s="32"/>
      <c r="C349" s="206" t="s">
        <v>350</v>
      </c>
      <c r="D349" s="206" t="s">
        <v>351</v>
      </c>
      <c r="E349" s="17" t="s">
        <v>147</v>
      </c>
      <c r="F349" s="207">
        <v>214.4</v>
      </c>
      <c r="H349" s="32"/>
    </row>
    <row r="350" spans="2:8" s="1" customFormat="1" ht="16.899999999999999" customHeight="1">
      <c r="B350" s="32"/>
      <c r="C350" s="202" t="s">
        <v>275</v>
      </c>
      <c r="D350" s="203" t="s">
        <v>1</v>
      </c>
      <c r="E350" s="204" t="s">
        <v>1</v>
      </c>
      <c r="F350" s="205">
        <v>500</v>
      </c>
      <c r="H350" s="32"/>
    </row>
    <row r="351" spans="2:8" s="1" customFormat="1" ht="16.899999999999999" customHeight="1">
      <c r="B351" s="32"/>
      <c r="C351" s="206" t="s">
        <v>1</v>
      </c>
      <c r="D351" s="206" t="s">
        <v>331</v>
      </c>
      <c r="E351" s="17" t="s">
        <v>1</v>
      </c>
      <c r="F351" s="207">
        <v>500</v>
      </c>
      <c r="H351" s="32"/>
    </row>
    <row r="352" spans="2:8" s="1" customFormat="1" ht="16.899999999999999" customHeight="1">
      <c r="B352" s="32"/>
      <c r="C352" s="206" t="s">
        <v>275</v>
      </c>
      <c r="D352" s="206" t="s">
        <v>165</v>
      </c>
      <c r="E352" s="17" t="s">
        <v>1</v>
      </c>
      <c r="F352" s="207">
        <v>500</v>
      </c>
      <c r="H352" s="32"/>
    </row>
    <row r="353" spans="2:8" s="1" customFormat="1" ht="16.899999999999999" customHeight="1">
      <c r="B353" s="32"/>
      <c r="C353" s="208" t="s">
        <v>1502</v>
      </c>
      <c r="H353" s="32"/>
    </row>
    <row r="354" spans="2:8" s="1" customFormat="1" ht="16.899999999999999" customHeight="1">
      <c r="B354" s="32"/>
      <c r="C354" s="206" t="s">
        <v>327</v>
      </c>
      <c r="D354" s="206" t="s">
        <v>328</v>
      </c>
      <c r="E354" s="17" t="s">
        <v>132</v>
      </c>
      <c r="F354" s="207">
        <v>500</v>
      </c>
      <c r="H354" s="32"/>
    </row>
    <row r="355" spans="2:8" s="1" customFormat="1" ht="16.899999999999999" customHeight="1">
      <c r="B355" s="32"/>
      <c r="C355" s="206" t="s">
        <v>332</v>
      </c>
      <c r="D355" s="206" t="s">
        <v>333</v>
      </c>
      <c r="E355" s="17" t="s">
        <v>147</v>
      </c>
      <c r="F355" s="207">
        <v>65</v>
      </c>
      <c r="H355" s="32"/>
    </row>
    <row r="356" spans="2:8" s="1" customFormat="1" ht="22.5">
      <c r="B356" s="32"/>
      <c r="C356" s="206" t="s">
        <v>345</v>
      </c>
      <c r="D356" s="206" t="s">
        <v>346</v>
      </c>
      <c r="E356" s="17" t="s">
        <v>147</v>
      </c>
      <c r="F356" s="207">
        <v>191</v>
      </c>
      <c r="H356" s="32"/>
    </row>
    <row r="357" spans="2:8" s="1" customFormat="1" ht="22.5">
      <c r="B357" s="32"/>
      <c r="C357" s="206" t="s">
        <v>350</v>
      </c>
      <c r="D357" s="206" t="s">
        <v>351</v>
      </c>
      <c r="E357" s="17" t="s">
        <v>147</v>
      </c>
      <c r="F357" s="207">
        <v>214.4</v>
      </c>
      <c r="H357" s="32"/>
    </row>
    <row r="358" spans="2:8" s="1" customFormat="1" ht="16.899999999999999" customHeight="1">
      <c r="B358" s="32"/>
      <c r="C358" s="206" t="s">
        <v>363</v>
      </c>
      <c r="D358" s="206" t="s">
        <v>364</v>
      </c>
      <c r="E358" s="17" t="s">
        <v>147</v>
      </c>
      <c r="F358" s="207">
        <v>347.4</v>
      </c>
      <c r="H358" s="32"/>
    </row>
    <row r="359" spans="2:8" s="1" customFormat="1" ht="22.5">
      <c r="B359" s="32"/>
      <c r="C359" s="206" t="s">
        <v>373</v>
      </c>
      <c r="D359" s="206" t="s">
        <v>374</v>
      </c>
      <c r="E359" s="17" t="s">
        <v>132</v>
      </c>
      <c r="F359" s="207">
        <v>500</v>
      </c>
      <c r="H359" s="32"/>
    </row>
    <row r="360" spans="2:8" s="1" customFormat="1" ht="16.899999999999999" customHeight="1">
      <c r="B360" s="32"/>
      <c r="C360" s="202" t="s">
        <v>277</v>
      </c>
      <c r="D360" s="203" t="s">
        <v>1</v>
      </c>
      <c r="E360" s="204" t="s">
        <v>1</v>
      </c>
      <c r="F360" s="205">
        <v>42</v>
      </c>
      <c r="H360" s="32"/>
    </row>
    <row r="361" spans="2:8" s="1" customFormat="1" ht="16.899999999999999" customHeight="1">
      <c r="B361" s="32"/>
      <c r="C361" s="206" t="s">
        <v>1</v>
      </c>
      <c r="D361" s="206" t="s">
        <v>281</v>
      </c>
      <c r="E361" s="17" t="s">
        <v>1</v>
      </c>
      <c r="F361" s="207">
        <v>42</v>
      </c>
      <c r="H361" s="32"/>
    </row>
    <row r="362" spans="2:8" s="1" customFormat="1" ht="16.899999999999999" customHeight="1">
      <c r="B362" s="32"/>
      <c r="C362" s="206" t="s">
        <v>277</v>
      </c>
      <c r="D362" s="206" t="s">
        <v>165</v>
      </c>
      <c r="E362" s="17" t="s">
        <v>1</v>
      </c>
      <c r="F362" s="207">
        <v>42</v>
      </c>
      <c r="H362" s="32"/>
    </row>
    <row r="363" spans="2:8" s="1" customFormat="1" ht="16.899999999999999" customHeight="1">
      <c r="B363" s="32"/>
      <c r="C363" s="208" t="s">
        <v>1502</v>
      </c>
      <c r="H363" s="32"/>
    </row>
    <row r="364" spans="2:8" s="1" customFormat="1" ht="22.5">
      <c r="B364" s="32"/>
      <c r="C364" s="206" t="s">
        <v>337</v>
      </c>
      <c r="D364" s="206" t="s">
        <v>338</v>
      </c>
      <c r="E364" s="17" t="s">
        <v>147</v>
      </c>
      <c r="F364" s="207">
        <v>42</v>
      </c>
      <c r="H364" s="32"/>
    </row>
    <row r="365" spans="2:8" s="1" customFormat="1" ht="22.5">
      <c r="B365" s="32"/>
      <c r="C365" s="206" t="s">
        <v>350</v>
      </c>
      <c r="D365" s="206" t="s">
        <v>351</v>
      </c>
      <c r="E365" s="17" t="s">
        <v>147</v>
      </c>
      <c r="F365" s="207">
        <v>214.4</v>
      </c>
      <c r="H365" s="32"/>
    </row>
    <row r="366" spans="2:8" s="1" customFormat="1" ht="16.899999999999999" customHeight="1">
      <c r="B366" s="32"/>
      <c r="C366" s="202" t="s">
        <v>279</v>
      </c>
      <c r="D366" s="203" t="s">
        <v>1</v>
      </c>
      <c r="E366" s="204" t="s">
        <v>1</v>
      </c>
      <c r="F366" s="205">
        <v>15.4</v>
      </c>
      <c r="H366" s="32"/>
    </row>
    <row r="367" spans="2:8" s="1" customFormat="1" ht="16.899999999999999" customHeight="1">
      <c r="B367" s="32"/>
      <c r="C367" s="206" t="s">
        <v>1</v>
      </c>
      <c r="D367" s="206" t="s">
        <v>282</v>
      </c>
      <c r="E367" s="17" t="s">
        <v>1</v>
      </c>
      <c r="F367" s="207">
        <v>15.4</v>
      </c>
      <c r="H367" s="32"/>
    </row>
    <row r="368" spans="2:8" s="1" customFormat="1" ht="16.899999999999999" customHeight="1">
      <c r="B368" s="32"/>
      <c r="C368" s="206" t="s">
        <v>279</v>
      </c>
      <c r="D368" s="206" t="s">
        <v>165</v>
      </c>
      <c r="E368" s="17" t="s">
        <v>1</v>
      </c>
      <c r="F368" s="207">
        <v>15.4</v>
      </c>
      <c r="H368" s="32"/>
    </row>
    <row r="369" spans="2:8" s="1" customFormat="1" ht="16.899999999999999" customHeight="1">
      <c r="B369" s="32"/>
      <c r="C369" s="208" t="s">
        <v>1502</v>
      </c>
      <c r="H369" s="32"/>
    </row>
    <row r="370" spans="2:8" s="1" customFormat="1" ht="16.899999999999999" customHeight="1">
      <c r="B370" s="32"/>
      <c r="C370" s="206" t="s">
        <v>341</v>
      </c>
      <c r="D370" s="206" t="s">
        <v>342</v>
      </c>
      <c r="E370" s="17" t="s">
        <v>147</v>
      </c>
      <c r="F370" s="207">
        <v>15.4</v>
      </c>
      <c r="H370" s="32"/>
    </row>
    <row r="371" spans="2:8" s="1" customFormat="1" ht="22.5">
      <c r="B371" s="32"/>
      <c r="C371" s="206" t="s">
        <v>350</v>
      </c>
      <c r="D371" s="206" t="s">
        <v>351</v>
      </c>
      <c r="E371" s="17" t="s">
        <v>147</v>
      </c>
      <c r="F371" s="207">
        <v>214.4</v>
      </c>
      <c r="H371" s="32"/>
    </row>
    <row r="372" spans="2:8" s="1" customFormat="1" ht="16.899999999999999" customHeight="1">
      <c r="B372" s="32"/>
      <c r="C372" s="202" t="s">
        <v>408</v>
      </c>
      <c r="D372" s="203" t="s">
        <v>1</v>
      </c>
      <c r="E372" s="204" t="s">
        <v>1</v>
      </c>
      <c r="F372" s="205">
        <v>14.901</v>
      </c>
      <c r="H372" s="32"/>
    </row>
    <row r="373" spans="2:8" s="1" customFormat="1" ht="16.899999999999999" customHeight="1">
      <c r="B373" s="32"/>
      <c r="C373" s="206" t="s">
        <v>1</v>
      </c>
      <c r="D373" s="206" t="s">
        <v>407</v>
      </c>
      <c r="E373" s="17" t="s">
        <v>1</v>
      </c>
      <c r="F373" s="207">
        <v>14.901</v>
      </c>
      <c r="H373" s="32"/>
    </row>
    <row r="374" spans="2:8" s="1" customFormat="1" ht="16.899999999999999" customHeight="1">
      <c r="B374" s="32"/>
      <c r="C374" s="206" t="s">
        <v>408</v>
      </c>
      <c r="D374" s="206" t="s">
        <v>165</v>
      </c>
      <c r="E374" s="17" t="s">
        <v>1</v>
      </c>
      <c r="F374" s="207">
        <v>14.901</v>
      </c>
      <c r="H374" s="32"/>
    </row>
    <row r="375" spans="2:8" s="1" customFormat="1" ht="16.899999999999999" customHeight="1">
      <c r="B375" s="32"/>
      <c r="C375" s="202" t="s">
        <v>281</v>
      </c>
      <c r="D375" s="203" t="s">
        <v>1</v>
      </c>
      <c r="E375" s="204" t="s">
        <v>1</v>
      </c>
      <c r="F375" s="205">
        <v>42</v>
      </c>
      <c r="H375" s="32"/>
    </row>
    <row r="376" spans="2:8" s="1" customFormat="1" ht="16.899999999999999" customHeight="1">
      <c r="B376" s="32"/>
      <c r="C376" s="206" t="s">
        <v>1</v>
      </c>
      <c r="D376" s="206" t="s">
        <v>430</v>
      </c>
      <c r="E376" s="17" t="s">
        <v>1</v>
      </c>
      <c r="F376" s="207">
        <v>42</v>
      </c>
      <c r="H376" s="32"/>
    </row>
    <row r="377" spans="2:8" s="1" customFormat="1" ht="16.899999999999999" customHeight="1">
      <c r="B377" s="32"/>
      <c r="C377" s="206" t="s">
        <v>281</v>
      </c>
      <c r="D377" s="206" t="s">
        <v>165</v>
      </c>
      <c r="E377" s="17" t="s">
        <v>1</v>
      </c>
      <c r="F377" s="207">
        <v>42</v>
      </c>
      <c r="H377" s="32"/>
    </row>
    <row r="378" spans="2:8" s="1" customFormat="1" ht="16.899999999999999" customHeight="1">
      <c r="B378" s="32"/>
      <c r="C378" s="208" t="s">
        <v>1502</v>
      </c>
      <c r="H378" s="32"/>
    </row>
    <row r="379" spans="2:8" s="1" customFormat="1" ht="16.899999999999999" customHeight="1">
      <c r="B379" s="32"/>
      <c r="C379" s="206" t="s">
        <v>426</v>
      </c>
      <c r="D379" s="206" t="s">
        <v>427</v>
      </c>
      <c r="E379" s="17" t="s">
        <v>147</v>
      </c>
      <c r="F379" s="207">
        <v>42</v>
      </c>
      <c r="H379" s="32"/>
    </row>
    <row r="380" spans="2:8" s="1" customFormat="1" ht="22.5">
      <c r="B380" s="32"/>
      <c r="C380" s="206" t="s">
        <v>337</v>
      </c>
      <c r="D380" s="206" t="s">
        <v>338</v>
      </c>
      <c r="E380" s="17" t="s">
        <v>147</v>
      </c>
      <c r="F380" s="207">
        <v>42</v>
      </c>
      <c r="H380" s="32"/>
    </row>
    <row r="381" spans="2:8" s="1" customFormat="1" ht="16.899999999999999" customHeight="1">
      <c r="B381" s="32"/>
      <c r="C381" s="206" t="s">
        <v>442</v>
      </c>
      <c r="D381" s="206" t="s">
        <v>443</v>
      </c>
      <c r="E381" s="17" t="s">
        <v>194</v>
      </c>
      <c r="F381" s="207">
        <v>3.36</v>
      </c>
      <c r="H381" s="32"/>
    </row>
    <row r="382" spans="2:8" s="1" customFormat="1" ht="16.899999999999999" customHeight="1">
      <c r="B382" s="32"/>
      <c r="C382" s="202" t="s">
        <v>282</v>
      </c>
      <c r="D382" s="203" t="s">
        <v>1</v>
      </c>
      <c r="E382" s="204" t="s">
        <v>1</v>
      </c>
      <c r="F382" s="205">
        <v>15.4</v>
      </c>
      <c r="H382" s="32"/>
    </row>
    <row r="383" spans="2:8" s="1" customFormat="1" ht="16.899999999999999" customHeight="1">
      <c r="B383" s="32"/>
      <c r="C383" s="206" t="s">
        <v>1</v>
      </c>
      <c r="D383" s="206" t="s">
        <v>452</v>
      </c>
      <c r="E383" s="17" t="s">
        <v>1</v>
      </c>
      <c r="F383" s="207">
        <v>15.4</v>
      </c>
      <c r="H383" s="32"/>
    </row>
    <row r="384" spans="2:8" s="1" customFormat="1" ht="16.899999999999999" customHeight="1">
      <c r="B384" s="32"/>
      <c r="C384" s="206" t="s">
        <v>282</v>
      </c>
      <c r="D384" s="206" t="s">
        <v>165</v>
      </c>
      <c r="E384" s="17" t="s">
        <v>1</v>
      </c>
      <c r="F384" s="207">
        <v>15.4</v>
      </c>
      <c r="H384" s="32"/>
    </row>
    <row r="385" spans="2:8" s="1" customFormat="1" ht="16.899999999999999" customHeight="1">
      <c r="B385" s="32"/>
      <c r="C385" s="208" t="s">
        <v>1502</v>
      </c>
      <c r="H385" s="32"/>
    </row>
    <row r="386" spans="2:8" s="1" customFormat="1" ht="16.899999999999999" customHeight="1">
      <c r="B386" s="32"/>
      <c r="C386" s="206" t="s">
        <v>448</v>
      </c>
      <c r="D386" s="206" t="s">
        <v>449</v>
      </c>
      <c r="E386" s="17" t="s">
        <v>147</v>
      </c>
      <c r="F386" s="207">
        <v>15.4</v>
      </c>
      <c r="H386" s="32"/>
    </row>
    <row r="387" spans="2:8" s="1" customFormat="1" ht="16.899999999999999" customHeight="1">
      <c r="B387" s="32"/>
      <c r="C387" s="206" t="s">
        <v>341</v>
      </c>
      <c r="D387" s="206" t="s">
        <v>342</v>
      </c>
      <c r="E387" s="17" t="s">
        <v>147</v>
      </c>
      <c r="F387" s="207">
        <v>15.4</v>
      </c>
      <c r="H387" s="32"/>
    </row>
    <row r="388" spans="2:8" s="1" customFormat="1" ht="16.899999999999999" customHeight="1">
      <c r="B388" s="32"/>
      <c r="C388" s="206" t="s">
        <v>465</v>
      </c>
      <c r="D388" s="206" t="s">
        <v>466</v>
      </c>
      <c r="E388" s="17" t="s">
        <v>194</v>
      </c>
      <c r="F388" s="207">
        <v>1.232</v>
      </c>
      <c r="H388" s="32"/>
    </row>
    <row r="389" spans="2:8" s="1" customFormat="1" ht="16.899999999999999" customHeight="1">
      <c r="B389" s="32"/>
      <c r="C389" s="202" t="s">
        <v>283</v>
      </c>
      <c r="D389" s="203" t="s">
        <v>1</v>
      </c>
      <c r="E389" s="204" t="s">
        <v>1</v>
      </c>
      <c r="F389" s="205">
        <v>11.173999999999999</v>
      </c>
      <c r="H389" s="32"/>
    </row>
    <row r="390" spans="2:8" s="1" customFormat="1" ht="16.899999999999999" customHeight="1">
      <c r="B390" s="32"/>
      <c r="C390" s="206" t="s">
        <v>1</v>
      </c>
      <c r="D390" s="206" t="s">
        <v>567</v>
      </c>
      <c r="E390" s="17" t="s">
        <v>1</v>
      </c>
      <c r="F390" s="207">
        <v>11.173999999999999</v>
      </c>
      <c r="H390" s="32"/>
    </row>
    <row r="391" spans="2:8" s="1" customFormat="1" ht="16.899999999999999" customHeight="1">
      <c r="B391" s="32"/>
      <c r="C391" s="206" t="s">
        <v>283</v>
      </c>
      <c r="D391" s="206" t="s">
        <v>165</v>
      </c>
      <c r="E391" s="17" t="s">
        <v>1</v>
      </c>
      <c r="F391" s="207">
        <v>11.173999999999999</v>
      </c>
      <c r="H391" s="32"/>
    </row>
    <row r="392" spans="2:8" s="1" customFormat="1" ht="16.899999999999999" customHeight="1">
      <c r="B392" s="32"/>
      <c r="C392" s="208" t="s">
        <v>1502</v>
      </c>
      <c r="H392" s="32"/>
    </row>
    <row r="393" spans="2:8" s="1" customFormat="1" ht="16.899999999999999" customHeight="1">
      <c r="B393" s="32"/>
      <c r="C393" s="206" t="s">
        <v>563</v>
      </c>
      <c r="D393" s="206" t="s">
        <v>564</v>
      </c>
      <c r="E393" s="17" t="s">
        <v>147</v>
      </c>
      <c r="F393" s="207">
        <v>11.173999999999999</v>
      </c>
      <c r="H393" s="32"/>
    </row>
    <row r="394" spans="2:8" s="1" customFormat="1" ht="16.899999999999999" customHeight="1">
      <c r="B394" s="32"/>
      <c r="C394" s="206" t="s">
        <v>584</v>
      </c>
      <c r="D394" s="206" t="s">
        <v>585</v>
      </c>
      <c r="E394" s="17" t="s">
        <v>194</v>
      </c>
      <c r="F394" s="207">
        <v>1.117</v>
      </c>
      <c r="H394" s="32"/>
    </row>
    <row r="395" spans="2:8" s="1" customFormat="1" ht="16.899999999999999" customHeight="1">
      <c r="B395" s="32"/>
      <c r="C395" s="202" t="s">
        <v>232</v>
      </c>
      <c r="D395" s="203" t="s">
        <v>1</v>
      </c>
      <c r="E395" s="204" t="s">
        <v>1</v>
      </c>
      <c r="F395" s="205">
        <v>1.88</v>
      </c>
      <c r="H395" s="32"/>
    </row>
    <row r="396" spans="2:8" s="1" customFormat="1" ht="16.899999999999999" customHeight="1">
      <c r="B396" s="32"/>
      <c r="C396" s="206" t="s">
        <v>1</v>
      </c>
      <c r="D396" s="206" t="s">
        <v>601</v>
      </c>
      <c r="E396" s="17" t="s">
        <v>1</v>
      </c>
      <c r="F396" s="207">
        <v>0</v>
      </c>
      <c r="H396" s="32"/>
    </row>
    <row r="397" spans="2:8" s="1" customFormat="1" ht="16.899999999999999" customHeight="1">
      <c r="B397" s="32"/>
      <c r="C397" s="206" t="s">
        <v>1</v>
      </c>
      <c r="D397" s="206" t="s">
        <v>233</v>
      </c>
      <c r="E397" s="17" t="s">
        <v>1</v>
      </c>
      <c r="F397" s="207">
        <v>1.88</v>
      </c>
      <c r="H397" s="32"/>
    </row>
    <row r="398" spans="2:8" s="1" customFormat="1" ht="16.899999999999999" customHeight="1">
      <c r="B398" s="32"/>
      <c r="C398" s="206" t="s">
        <v>232</v>
      </c>
      <c r="D398" s="206" t="s">
        <v>165</v>
      </c>
      <c r="E398" s="17" t="s">
        <v>1</v>
      </c>
      <c r="F398" s="207">
        <v>1.88</v>
      </c>
      <c r="H398" s="32"/>
    </row>
    <row r="399" spans="2:8" s="1" customFormat="1" ht="16.899999999999999" customHeight="1">
      <c r="B399" s="32"/>
      <c r="C399" s="208" t="s">
        <v>1502</v>
      </c>
      <c r="H399" s="32"/>
    </row>
    <row r="400" spans="2:8" s="1" customFormat="1" ht="16.899999999999999" customHeight="1">
      <c r="B400" s="32"/>
      <c r="C400" s="206" t="s">
        <v>597</v>
      </c>
      <c r="D400" s="206" t="s">
        <v>598</v>
      </c>
      <c r="E400" s="17" t="s">
        <v>147</v>
      </c>
      <c r="F400" s="207">
        <v>1.88</v>
      </c>
      <c r="H400" s="32"/>
    </row>
    <row r="401" spans="2:8" s="1" customFormat="1" ht="16.899999999999999" customHeight="1">
      <c r="B401" s="32"/>
      <c r="C401" s="206" t="s">
        <v>612</v>
      </c>
      <c r="D401" s="206" t="s">
        <v>613</v>
      </c>
      <c r="E401" s="17" t="s">
        <v>194</v>
      </c>
      <c r="F401" s="207">
        <v>0.24399999999999999</v>
      </c>
      <c r="H401" s="32"/>
    </row>
    <row r="402" spans="2:8" s="1" customFormat="1" ht="7.35" customHeight="1">
      <c r="B402" s="44"/>
      <c r="C402" s="45"/>
      <c r="D402" s="45"/>
      <c r="E402" s="45"/>
      <c r="F402" s="45"/>
      <c r="G402" s="45"/>
      <c r="H402" s="32"/>
    </row>
    <row r="403" spans="2:8" s="1" customFormat="1" ht="11.25"/>
  </sheetData>
  <mergeCells count="2">
    <mergeCell ref="D5:F5"/>
    <mergeCell ref="D6:F6"/>
  </mergeCells>
  <pageMargins left="0.7" right="0.7" top="0.78740157499999996" bottom="0.78740157499999996" header="0.3" footer="0.3"/>
  <pageSetup paperSize="9" fitToHeight="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14</vt:i4>
      </vt:variant>
    </vt:vector>
  </HeadingPairs>
  <TitlesOfParts>
    <vt:vector size="21" baseType="lpstr">
      <vt:lpstr>Rekapitulace stavby</vt:lpstr>
      <vt:lpstr>Dem - Bourací práce</vt:lpstr>
      <vt:lpstr>D.1.1 - ASŘ</vt:lpstr>
      <vt:lpstr>TZB - Technologické zaříz...</vt:lpstr>
      <vt:lpstr>TI - Technická infrastruk...</vt:lpstr>
      <vt:lpstr>VRN - Vedlejší rozpočtové...</vt:lpstr>
      <vt:lpstr>Seznam figur</vt:lpstr>
      <vt:lpstr>'D.1.1 - ASŘ'!Názvy_tisku</vt:lpstr>
      <vt:lpstr>'Dem - Bourací práce'!Názvy_tisku</vt:lpstr>
      <vt:lpstr>'Rekapitulace stavby'!Názvy_tisku</vt:lpstr>
      <vt:lpstr>'Seznam figur'!Názvy_tisku</vt:lpstr>
      <vt:lpstr>'TI - Technická infrastruk...'!Názvy_tisku</vt:lpstr>
      <vt:lpstr>'TZB - Technologické zaříz...'!Názvy_tisku</vt:lpstr>
      <vt:lpstr>'VRN - Vedlejší rozpočtové...'!Názvy_tisku</vt:lpstr>
      <vt:lpstr>'D.1.1 - ASŘ'!Oblast_tisku</vt:lpstr>
      <vt:lpstr>'Dem - Bourací práce'!Oblast_tisku</vt:lpstr>
      <vt:lpstr>'Rekapitulace stavby'!Oblast_tisku</vt:lpstr>
      <vt:lpstr>'Seznam figur'!Oblast_tisku</vt:lpstr>
      <vt:lpstr>'TI - Technická infrastruk...'!Oblast_tisku</vt:lpstr>
      <vt:lpstr>'TZB - Technologické zaříz...'!Oblast_tisku</vt:lpstr>
      <vt:lpstr>'VRN - Vedlejší rozpočtové...'!Oblast_tisku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2026-01-29T07:05:30Z</dcterms:created>
  <dcterms:modified xsi:type="dcterms:W3CDTF">2026-01-29T07:05:34Z</dcterms:modified>
</cp:coreProperties>
</file>