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lan/Library/Mobile Documents/com~apple~CloudDocs/-=Poradenství=-/PRV/6. kolo/Družstvo Agrochmel Kněževes/VŘ/Chmelnice/"/>
    </mc:Choice>
  </mc:AlternateContent>
  <xr:revisionPtr revIDLastSave="0" documentId="13_ncr:1_{4C3B6030-BAB5-0E4A-BF6B-6D510E2B4E82}" xr6:coauthVersionLast="47" xr6:coauthVersionMax="47" xr10:uidLastSave="{00000000-0000-0000-0000-000000000000}"/>
  <bookViews>
    <workbookView xWindow="0" yWindow="620" windowWidth="25600" windowHeight="2696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Pol'!$A$1:$U$50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12" l="1"/>
  <c r="F39" i="1" s="1"/>
  <c r="F40" i="1" s="1"/>
  <c r="AD40" i="12"/>
  <c r="G39" i="1" s="1"/>
  <c r="G40" i="1" s="1"/>
  <c r="G25" i="1" s="1"/>
  <c r="F9" i="12"/>
  <c r="G9" i="12" s="1"/>
  <c r="M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I16" i="12"/>
  <c r="K16" i="12"/>
  <c r="M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21" i="12"/>
  <c r="G21" i="12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/>
  <c r="I28" i="12"/>
  <c r="K28" i="12"/>
  <c r="M28" i="12"/>
  <c r="O28" i="12"/>
  <c r="Q28" i="12"/>
  <c r="U28" i="12"/>
  <c r="F29" i="12"/>
  <c r="G29" i="12"/>
  <c r="M29" i="12" s="1"/>
  <c r="I29" i="12"/>
  <c r="K29" i="12"/>
  <c r="O29" i="12"/>
  <c r="Q29" i="12"/>
  <c r="U29" i="12"/>
  <c r="F31" i="12"/>
  <c r="G31" i="12" s="1"/>
  <c r="M31" i="12" s="1"/>
  <c r="I31" i="12"/>
  <c r="K31" i="12"/>
  <c r="O31" i="12"/>
  <c r="O30" i="12" s="1"/>
  <c r="Q31" i="12"/>
  <c r="U31" i="12"/>
  <c r="F32" i="12"/>
  <c r="G32" i="12" s="1"/>
  <c r="I32" i="12"/>
  <c r="K32" i="12"/>
  <c r="O32" i="12"/>
  <c r="Q32" i="12"/>
  <c r="U32" i="12"/>
  <c r="F33" i="12"/>
  <c r="G33" i="12"/>
  <c r="I33" i="12"/>
  <c r="K33" i="12"/>
  <c r="M33" i="12"/>
  <c r="O33" i="12"/>
  <c r="Q33" i="12"/>
  <c r="U33" i="12"/>
  <c r="F34" i="12"/>
  <c r="G34" i="12"/>
  <c r="I34" i="12"/>
  <c r="K34" i="12"/>
  <c r="M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I20" i="1"/>
  <c r="I19" i="1"/>
  <c r="I18" i="1"/>
  <c r="I17" i="1"/>
  <c r="AZ43" i="1"/>
  <c r="G27" i="1"/>
  <c r="H40" i="1"/>
  <c r="J28" i="1"/>
  <c r="J26" i="1"/>
  <c r="G38" i="1"/>
  <c r="F38" i="1"/>
  <c r="J23" i="1"/>
  <c r="J24" i="1"/>
  <c r="J25" i="1"/>
  <c r="J27" i="1"/>
  <c r="E24" i="1"/>
  <c r="G24" i="1"/>
  <c r="E26" i="1"/>
  <c r="G26" i="1"/>
  <c r="Q30" i="12" l="1"/>
  <c r="Q8" i="12"/>
  <c r="O8" i="12"/>
  <c r="K30" i="12"/>
  <c r="K8" i="12"/>
  <c r="U8" i="12"/>
  <c r="I8" i="12"/>
  <c r="I30" i="12"/>
  <c r="U30" i="12"/>
  <c r="I39" i="1"/>
  <c r="I40" i="1" s="1"/>
  <c r="J39" i="1" s="1"/>
  <c r="J40" i="1" s="1"/>
  <c r="G28" i="1"/>
  <c r="G23" i="1"/>
  <c r="G29" i="1" s="1"/>
  <c r="M32" i="12"/>
  <c r="M30" i="12" s="1"/>
  <c r="G30" i="12"/>
  <c r="I50" i="1" s="1"/>
  <c r="M8" i="12"/>
  <c r="G8" i="12"/>
  <c r="I49" i="1" l="1"/>
  <c r="G40" i="12"/>
  <c r="I51" i="1" l="1"/>
  <c r="I16" i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<sst xmlns="http://schemas.openxmlformats.org/spreadsheetml/2006/main" count="251" uniqueCount="157">
  <si>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</si>
  <si>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</si>
  <si>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</si>
  <si>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</si>
  <si>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</si>
  <si>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</si>
  <si>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</si>
  <si>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</si>
  <si>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</si>
  <si>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</si>
  <si>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</si>
  <si>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</si>
  <si>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</si>
  <si>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</si>
  <si>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</si>
  <si>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</si>
  <si>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</si>
  <si>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</si>
  <si>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</si>
  <si>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</si>
  <si>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</si>
  <si>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</si>
  <si>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</si>
  <si>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</si>
  <si>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</si>
  <si>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</si>
  <si>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</si>
  <si>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</si>
  <si>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</si>
  <si>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</si>
  <si>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</si>
  <si>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</si>
  <si>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</si>
  <si>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</si>
  <si>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</si>
  <si>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</si>
  <si>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</si>
  <si>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</si>
  <si>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</si>
  <si>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</si>
  <si>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</si>
  <si>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</si>
  <si>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</si>
  <si>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Kněževes u Rakovníka</t>
  </si>
  <si>
    <t>Rozpočet:</t>
  </si>
  <si>
    <t>Misto</t>
  </si>
  <si>
    <t>Chmelnice</t>
  </si>
  <si>
    <t>Družstvo Agrochmel Kněževes</t>
  </si>
  <si>
    <t>Rozpočet</t>
  </si>
  <si>
    <t>Celkem za stavbu</t>
  </si>
  <si>
    <t>CZK</t>
  </si>
  <si>
    <t xml:space="preserve">Popis rozpočtu:  - </t>
  </si>
  <si>
    <t>Rekonstrukce chmelnicových konstrukcí v k.ú. Kněževes u Rakovníka na parc.č. 2085, 2086, 2087, 2088, 2089 a 2090 o výměře 3,7 ha.</t>
  </si>
  <si>
    <t>Rekapitulace dílů</t>
  </si>
  <si>
    <t>Typ dílu</t>
  </si>
  <si>
    <t>1.a</t>
  </si>
  <si>
    <t>Materiál</t>
  </si>
  <si>
    <t>1.b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</si>
  <si>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</si>
  <si>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</si>
  <si>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</si>
  <si>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</si>
  <si>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</si>
  <si>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</si>
  <si>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</si>
  <si>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</si>
  <si>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</si>
  <si>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</si>
  <si>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</si>
  <si>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</si>
  <si>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</si>
  <si>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</si>
  <si>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</si>
  <si>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</si>
  <si>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</si>
  <si>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</si>
  <si>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</si>
  <si>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</si>
  <si>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</si>
  <si>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</si>
  <si>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</si>
  <si>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</si>
  <si>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</si>
  <si>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</si>
  <si>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</si>
  <si>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</si>
  <si>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</si>
  <si>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001</t>
  </si>
  <si>
    <t>Sloup 7,5 m čep 11/13</t>
  </si>
  <si>
    <t>ks</t>
  </si>
  <si>
    <t>POL3_0</t>
  </si>
  <si>
    <t>002</t>
  </si>
  <si>
    <t>Sloup 8,0 m, čep 15/17</t>
  </si>
  <si>
    <t>003</t>
  </si>
  <si>
    <t>Sloup 8,5 m, čep 17/19</t>
  </si>
  <si>
    <t>006</t>
  </si>
  <si>
    <t>Sloup betonový 9m/4,5</t>
  </si>
  <si>
    <t>010</t>
  </si>
  <si>
    <t>Podložka betonová</t>
  </si>
  <si>
    <t>012</t>
  </si>
  <si>
    <t>Kotevní těleso betonové</t>
  </si>
  <si>
    <t>013</t>
  </si>
  <si>
    <t>Kotevní drát 12,5mm</t>
  </si>
  <si>
    <t>014</t>
  </si>
  <si>
    <t>Kotevní třmen</t>
  </si>
  <si>
    <t>017</t>
  </si>
  <si>
    <t>Kroužek čepový 150</t>
  </si>
  <si>
    <t>018</t>
  </si>
  <si>
    <t>Kroužek čepový 180</t>
  </si>
  <si>
    <t>130</t>
  </si>
  <si>
    <t>Objímka beton. sloupu</t>
  </si>
  <si>
    <t>021</t>
  </si>
  <si>
    <t>Lano ocelové 19x1,6</t>
  </si>
  <si>
    <t>m</t>
  </si>
  <si>
    <t>022</t>
  </si>
  <si>
    <t>Lano ocelové 7x2</t>
  </si>
  <si>
    <t>023</t>
  </si>
  <si>
    <t>Lano ocelové 3x2</t>
  </si>
  <si>
    <t>031</t>
  </si>
  <si>
    <t>Drát konstrukční pr.4</t>
  </si>
  <si>
    <t>103</t>
  </si>
  <si>
    <t>Svorka velká-15</t>
  </si>
  <si>
    <t>120</t>
  </si>
  <si>
    <t>Očnice lanová</t>
  </si>
  <si>
    <t>102</t>
  </si>
  <si>
    <t>Svorka lanová pr.13- zlatá</t>
  </si>
  <si>
    <t>100</t>
  </si>
  <si>
    <t>Svorka lanová pr.10-zlatá</t>
  </si>
  <si>
    <t>016</t>
  </si>
  <si>
    <t>Skoba hlavy</t>
  </si>
  <si>
    <t>150</t>
  </si>
  <si>
    <t>Kolíček vytýčovací</t>
  </si>
  <si>
    <t>131105114R00</t>
  </si>
  <si>
    <t>Hloubení jamek pro chmelnice v hor.1,2, hl. 0,8 m</t>
  </si>
  <si>
    <t>kus</t>
  </si>
  <si>
    <t>POL1_0</t>
  </si>
  <si>
    <t>275117112R00</t>
  </si>
  <si>
    <t>Osazení patky konstrukcí chmelnic hl. do 1,3 m</t>
  </si>
  <si>
    <t>135102112R00</t>
  </si>
  <si>
    <t>Hloubení šachet pro kotvy chmel.v hor.1,2, hl.1,9m</t>
  </si>
  <si>
    <t>174111102R00</t>
  </si>
  <si>
    <t>Zásyp šachty pro kotvy ruční se zhutněním</t>
  </si>
  <si>
    <t>429941025R00</t>
  </si>
  <si>
    <t>Montáž příček a délek chmelnic lano 19x1,6 mm</t>
  </si>
  <si>
    <t>429941023R00</t>
  </si>
  <si>
    <t>Montáž příček a délek chmelnic lano 7x2 mm</t>
  </si>
  <si>
    <t>339951121R00</t>
  </si>
  <si>
    <t>Montáž dřevěného sloupu chmel.konstr. do 8,2 m</t>
  </si>
  <si>
    <t>339951122R00</t>
  </si>
  <si>
    <t>Montáž dřevěného sloupu chmel.konstr. nad 8,2 m</t>
  </si>
  <si>
    <t/>
  </si>
  <si>
    <t>SUM</t>
  </si>
  <si>
    <t>Poznámky uchazeče k zadání</t>
  </si>
  <si>
    <t>POPUZIV</t>
  </si>
  <si>
    <t>END</t>
  </si>
  <si>
    <t>47048565</t>
  </si>
  <si>
    <t>CZ47048565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</si>
</sst>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FFFFCC"/>
      <name val="Arial CE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4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31" xfId="0" applyNumberFormat="1" applyFont="1" applyFill="1" applyBorder="1" applyAlignment="1">
      <alignment horizontal="center" vertical="center" wrapText="1" shrinkToFit="1"/>
    </xf>
    <xf numFmtId="3" fontId="7" fillId="3" borderId="32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12" xfId="0" applyNumberFormat="1" applyFont="1" applyBorder="1" applyAlignment="1">
      <alignment horizontal="right" wrapText="1" shrinkToFit="1"/>
    </xf>
    <xf numFmtId="3" fontId="3" fillId="0" borderId="12" xfId="0" applyNumberFormat="1" applyFont="1" applyBorder="1" applyAlignment="1">
      <alignment horizontal="right" shrinkToFit="1"/>
    </xf>
    <xf numFmtId="3" fontId="0" fillId="0" borderId="12" xfId="0" applyNumberFormat="1" applyBorder="1" applyAlignment="1">
      <alignment shrinkToFit="1"/>
    </xf>
    <xf numFmtId="3" fontId="0" fillId="0" borderId="29" xfId="0" applyNumberFormat="1" applyBorder="1" applyAlignment="1">
      <alignment shrinkToFit="1"/>
    </xf>
    <xf numFmtId="3" fontId="15" fillId="5" borderId="6" xfId="0" applyNumberFormat="1" applyFont="1" applyFill="1" applyBorder="1" applyAlignment="1">
      <alignment wrapText="1" shrinkToFit="1"/>
    </xf>
    <xf numFmtId="3" fontId="15" fillId="5" borderId="6" xfId="0" applyNumberFormat="1" applyFont="1" applyFill="1" applyBorder="1" applyAlignment="1">
      <alignment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6" fillId="0" borderId="0" xfId="0" applyFont="1" applyAlignment="1">
      <alignment wrapText="1"/>
    </xf>
    <xf numFmtId="0" fontId="6" fillId="0" borderId="0" xfId="0" applyFont="1"/>
    <xf numFmtId="0" fontId="17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7" fillId="3" borderId="32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7" fillId="3" borderId="31" xfId="0" applyFont="1" applyFill="1" applyBorder="1" applyAlignment="1">
      <alignment horizontal="center" vertical="center" wrapText="1"/>
    </xf>
    <xf numFmtId="49" fontId="7" fillId="0" borderId="32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1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5" borderId="38" xfId="0" applyNumberFormat="1" applyFont="1" applyFill="1" applyBorder="1" applyAlignment="1">
      <alignment horizontal="center"/>
    </xf>
    <xf numFmtId="4" fontId="7" fillId="5" borderId="38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2" xfId="0" applyFill="1" applyBorder="1"/>
    <xf numFmtId="0" fontId="18" fillId="0" borderId="0" xfId="0" applyFont="1"/>
    <xf numFmtId="0" fontId="18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1" xfId="0" applyFill="1" applyBorder="1"/>
    <xf numFmtId="49" fontId="0" fillId="3" borderId="31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8" fillId="0" borderId="35" xfId="0" applyFont="1" applyBorder="1" applyAlignment="1">
      <alignment vertical="top" shrinkToFit="1"/>
    </xf>
    <xf numFmtId="0" fontId="18" fillId="0" borderId="34" xfId="0" applyFont="1" applyBorder="1" applyAlignment="1">
      <alignment vertical="top" shrinkToFit="1"/>
    </xf>
    <xf numFmtId="0" fontId="18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8" fillId="0" borderId="34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8" fillId="4" borderId="34" xfId="0" applyNumberFormat="1" applyFont="1" applyFill="1" applyBorder="1" applyAlignment="1" applyProtection="1">
      <alignment vertical="top" shrinkToFit="1"/>
      <protection locked="0"/>
    </xf>
    <xf numFmtId="4" fontId="18" fillId="0" borderId="34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37" xfId="0" applyFont="1" applyBorder="1" applyAlignment="1">
      <alignment vertical="top" shrinkToFit="1"/>
    </xf>
    <xf numFmtId="164" fontId="18" fillId="0" borderId="38" xfId="0" applyNumberFormat="1" applyFont="1" applyBorder="1" applyAlignment="1">
      <alignment vertical="top" shrinkToFit="1"/>
    </xf>
    <xf numFmtId="4" fontId="18" fillId="4" borderId="38" xfId="0" applyNumberFormat="1" applyFont="1" applyFill="1" applyBorder="1" applyAlignment="1" applyProtection="1">
      <alignment vertical="top" shrinkToFit="1"/>
      <protection locked="0"/>
    </xf>
    <xf numFmtId="4" fontId="18" fillId="0" borderId="38" xfId="0" applyNumberFormat="1" applyFont="1" applyBorder="1" applyAlignment="1">
      <alignment vertical="top" shrinkToFit="1"/>
    </xf>
    <xf numFmtId="0" fontId="18" fillId="0" borderId="38" xfId="0" applyFont="1" applyBorder="1" applyAlignment="1">
      <alignment vertical="top" shrinkToFit="1"/>
    </xf>
    <xf numFmtId="0" fontId="18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8" fillId="0" borderId="34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8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3" xfId="0" applyNumberFormat="1" applyFill="1" applyBorder="1"/>
    <xf numFmtId="3" fontId="0" fillId="5" borderId="12" xfId="0" applyNumberFormat="1" applyFill="1" applyBorder="1"/>
    <xf numFmtId="0" fontId="0" fillId="0" borderId="0" xfId="0" applyAlignment="1">
      <alignment wrapText="1"/>
    </xf>
    <xf numFmtId="0" fontId="17" fillId="3" borderId="31" xfId="0" applyFont="1" applyFill="1" applyBorder="1" applyAlignment="1">
      <alignment horizontal="center" vertical="center" wrapText="1"/>
    </xf>
    <xf numFmtId="4" fontId="7" fillId="0" borderId="31" xfId="0" applyNumberFormat="1" applyFont="1" applyBorder="1" applyAlignment="1">
      <alignment vertical="center"/>
    </xf>
    <xf numFmtId="49" fontId="7" fillId="0" borderId="32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2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5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baseColWidth="10" defaultColWidth="8.83203125" defaultRowHeight="13"/>
  <sheetData>
    <row r="1" spans="1:7">
      <c r="A1" s="27" t="s">
        <v>38</v>
      </c>
    </row>
    <row r="2" spans="1:7" ht="57.75" customHeight="1">
      <c r="A2" s="183" t="s">
        <v>39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54"/>
  <sheetViews>
    <sheetView showGridLines="0" tabSelected="1" topLeftCell="B1" zoomScaleNormal="100" zoomScaleSheetLayoutView="75" workbookViewId="0">
      <selection activeCell="I7" sqref="I7"/>
    </sheetView>
  </sheetViews>
  <sheetFormatPr baseColWidth="10" defaultColWidth="9" defaultRowHeight="13"/>
  <cols>
    <col min="1" max="1" width="8.5" hidden="1" customWidth="1"/>
    <col min="2" max="2" width="9.1640625" customWidth="1"/>
    <col min="3" max="3" width="7.5" customWidth="1"/>
    <col min="4" max="4" width="13.5" customWidth="1"/>
    <col min="5" max="5" width="12.1640625" customWidth="1"/>
    <col min="6" max="6" width="11.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3.1640625" customWidth="1"/>
  </cols>
  <sheetData>
    <row r="1" spans="1:15" ht="33.75" customHeight="1">
      <c r="A1" s="62" t="s">
        <v>36</v>
      </c>
      <c r="B1" s="208" t="s">
        <v>42</v>
      </c>
      <c r="C1" s="209"/>
      <c r="D1" s="209"/>
      <c r="E1" s="209"/>
      <c r="F1" s="209"/>
      <c r="G1" s="209"/>
      <c r="H1" s="209"/>
      <c r="I1" s="209"/>
      <c r="J1" s="210"/>
    </row>
    <row r="2" spans="1:15" ht="23.25" customHeight="1">
      <c r="A2" s="3"/>
      <c r="B2" s="70" t="s">
        <v>40</v>
      </c>
      <c r="C2" s="71"/>
      <c r="D2" s="225" t="s">
        <v>46</v>
      </c>
      <c r="E2" s="226"/>
      <c r="F2" s="226"/>
      <c r="G2" s="226"/>
      <c r="H2" s="226"/>
      <c r="I2" s="226"/>
      <c r="J2" s="227"/>
      <c r="O2" s="1"/>
    </row>
    <row r="3" spans="1:15" ht="23.25" customHeight="1">
      <c r="A3" s="3"/>
      <c r="B3" s="72" t="s">
        <v>45</v>
      </c>
      <c r="C3" s="73"/>
      <c r="D3" s="188" t="s">
        <v>43</v>
      </c>
      <c r="E3" s="189"/>
      <c r="F3" s="189"/>
      <c r="G3" s="189"/>
      <c r="H3" s="189"/>
      <c r="I3" s="189"/>
      <c r="J3" s="190"/>
    </row>
    <row r="4" spans="1:15" ht="23.25" hidden="1" customHeight="1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155</v>
      </c>
      <c r="J5" s="9"/>
    </row>
    <row r="6" spans="1:15" ht="15.75" customHeight="1">
      <c r="A6" s="3"/>
      <c r="B6" s="34"/>
      <c r="C6" s="22"/>
      <c r="D6" s="79"/>
      <c r="E6" s="22"/>
      <c r="F6" s="22"/>
      <c r="G6" s="22"/>
      <c r="H6" s="24" t="s">
        <v>34</v>
      </c>
      <c r="I6" s="79" t="s">
        <v>156</v>
      </c>
      <c r="J6" s="9"/>
    </row>
    <row r="7" spans="1:15" ht="15.75" customHeight="1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>
      <c r="A9" s="3"/>
      <c r="B9" s="3"/>
      <c r="D9" s="28"/>
      <c r="H9" s="24" t="s">
        <v>34</v>
      </c>
      <c r="I9" s="28"/>
      <c r="J9" s="9"/>
    </row>
    <row r="10" spans="1:15" ht="15.75" hidden="1" customHeight="1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>
      <c r="A11" s="3"/>
      <c r="B11" s="39" t="s">
        <v>18</v>
      </c>
      <c r="D11" s="220"/>
      <c r="E11" s="220"/>
      <c r="F11" s="220"/>
      <c r="G11" s="220"/>
      <c r="H11" s="24" t="s">
        <v>33</v>
      </c>
      <c r="I11" s="81"/>
      <c r="J11" s="9"/>
    </row>
    <row r="12" spans="1:15" ht="15.75" customHeight="1">
      <c r="A12" s="3"/>
      <c r="B12" s="34"/>
      <c r="C12" s="22"/>
      <c r="D12" s="205"/>
      <c r="E12" s="205"/>
      <c r="F12" s="205"/>
      <c r="G12" s="205"/>
      <c r="H12" s="24" t="s">
        <v>34</v>
      </c>
      <c r="I12" s="81"/>
      <c r="J12" s="9"/>
    </row>
    <row r="13" spans="1:15" ht="15.75" customHeight="1">
      <c r="A13" s="3"/>
      <c r="B13" s="35"/>
      <c r="C13" s="82"/>
      <c r="D13" s="206"/>
      <c r="E13" s="206"/>
      <c r="F13" s="206"/>
      <c r="G13" s="206"/>
      <c r="H13" s="25"/>
      <c r="I13" s="29"/>
      <c r="J13" s="42"/>
    </row>
    <row r="14" spans="1:15" ht="24" hidden="1" customHeight="1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>
      <c r="A15" s="3"/>
      <c r="B15" s="43" t="s">
        <v>31</v>
      </c>
      <c r="C15" s="61"/>
      <c r="D15" s="15"/>
      <c r="E15" s="228"/>
      <c r="F15" s="228"/>
      <c r="G15" s="201"/>
      <c r="H15" s="201"/>
      <c r="I15" s="201" t="s">
        <v>28</v>
      </c>
      <c r="J15" s="202"/>
    </row>
    <row r="16" spans="1:15" ht="23.25" customHeight="1">
      <c r="A16" s="129" t="s">
        <v>23</v>
      </c>
      <c r="B16" s="130" t="s">
        <v>23</v>
      </c>
      <c r="C16" s="47"/>
      <c r="D16" s="48"/>
      <c r="E16" s="203"/>
      <c r="F16" s="204"/>
      <c r="G16" s="203"/>
      <c r="H16" s="204"/>
      <c r="I16" s="203">
        <f>SUMIF(F49:F50,A16,I49:I50)+SUMIF(F49:F50,"PSU",I49:I50)</f>
        <v>0</v>
      </c>
      <c r="J16" s="217"/>
    </row>
    <row r="17" spans="1:10" ht="23.25" customHeight="1">
      <c r="A17" s="129" t="s">
        <v>24</v>
      </c>
      <c r="B17" s="130" t="s">
        <v>24</v>
      </c>
      <c r="C17" s="47"/>
      <c r="D17" s="48"/>
      <c r="E17" s="203"/>
      <c r="F17" s="204"/>
      <c r="G17" s="203"/>
      <c r="H17" s="204"/>
      <c r="I17" s="203">
        <f>SUMIF(F49:F50,A17,I49:I50)</f>
        <v>0</v>
      </c>
      <c r="J17" s="217"/>
    </row>
    <row r="18" spans="1:10" ht="23.25" customHeight="1">
      <c r="A18" s="129" t="s">
        <v>25</v>
      </c>
      <c r="B18" s="130" t="s">
        <v>25</v>
      </c>
      <c r="C18" s="47"/>
      <c r="D18" s="48"/>
      <c r="E18" s="203"/>
      <c r="F18" s="204"/>
      <c r="G18" s="203"/>
      <c r="H18" s="204"/>
      <c r="I18" s="203">
        <f>SUMIF(F49:F50,A18,I49:I50)</f>
        <v>0</v>
      </c>
      <c r="J18" s="217"/>
    </row>
    <row r="19" spans="1:10" ht="23.25" customHeight="1">
      <c r="A19" s="129" t="s">
        <v>58</v>
      </c>
      <c r="B19" s="130" t="s">
        <v>26</v>
      </c>
      <c r="C19" s="47"/>
      <c r="D19" s="48"/>
      <c r="E19" s="203"/>
      <c r="F19" s="204"/>
      <c r="G19" s="203"/>
      <c r="H19" s="204"/>
      <c r="I19" s="203">
        <f>SUMIF(F49:F50,A19,I49:I50)</f>
        <v>0</v>
      </c>
      <c r="J19" s="217"/>
    </row>
    <row r="20" spans="1:10" ht="23.25" customHeight="1">
      <c r="A20" s="129" t="s">
        <v>59</v>
      </c>
      <c r="B20" s="130" t="s">
        <v>27</v>
      </c>
      <c r="C20" s="47"/>
      <c r="D20" s="48"/>
      <c r="E20" s="203"/>
      <c r="F20" s="204"/>
      <c r="G20" s="203"/>
      <c r="H20" s="204"/>
      <c r="I20" s="203">
        <f>SUMIF(F49:F50,A20,I49:I50)</f>
        <v>0</v>
      </c>
      <c r="J20" s="217"/>
    </row>
    <row r="21" spans="1:10" ht="23.25" customHeight="1">
      <c r="A21" s="3"/>
      <c r="B21" s="63" t="s">
        <v>28</v>
      </c>
      <c r="C21" s="64"/>
      <c r="D21" s="65"/>
      <c r="E21" s="218"/>
      <c r="F21" s="219"/>
      <c r="G21" s="218"/>
      <c r="H21" s="219"/>
      <c r="I21" s="218">
        <f>SUM(I16:J20)</f>
        <v>0</v>
      </c>
      <c r="J21" s="224"/>
    </row>
    <row r="22" spans="1:10" ht="33" customHeight="1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>
      <c r="A23" s="3"/>
      <c r="B23" s="46" t="s">
        <v>11</v>
      </c>
      <c r="C23" s="47"/>
      <c r="D23" s="48"/>
      <c r="E23" s="49">
        <v>12</v>
      </c>
      <c r="F23" s="50" t="s">
        <v>0</v>
      </c>
      <c r="G23" s="215">
        <f>ZakladDPHSniVypocet</f>
        <v>0</v>
      </c>
      <c r="H23" s="216"/>
      <c r="I23" s="216"/>
      <c r="J23" s="51" t="str">
        <f t="shared" ref="J23:J28" si="0">Mena</f>
        <v>CZK</v>
      </c>
    </row>
    <row r="24" spans="1:10" ht="23.25" hidden="1" customHeight="1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2">
        <f>I23*E23/100</f>
        <v>0</v>
      </c>
      <c r="H24" s="223"/>
      <c r="I24" s="223"/>
      <c r="J24" s="51" t="str">
        <f t="shared" si="0"/>
        <v>CZK</v>
      </c>
    </row>
    <row r="25" spans="1:10" ht="23.25" customHeight="1" thickBot="1">
      <c r="A25" s="3"/>
      <c r="B25" s="46" t="s">
        <v>13</v>
      </c>
      <c r="C25" s="47"/>
      <c r="D25" s="48"/>
      <c r="E25" s="49">
        <v>21</v>
      </c>
      <c r="F25" s="50" t="s">
        <v>0</v>
      </c>
      <c r="G25" s="215">
        <f>ZakladDPHZaklVypocet</f>
        <v>0</v>
      </c>
      <c r="H25" s="216"/>
      <c r="I25" s="216"/>
      <c r="J25" s="51" t="str">
        <f t="shared" si="0"/>
        <v>CZK</v>
      </c>
    </row>
    <row r="26" spans="1:10" ht="23.25" hidden="1" customHeight="1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1">
        <f>I25*E25/100</f>
        <v>0</v>
      </c>
      <c r="H26" s="212"/>
      <c r="I26" s="212"/>
      <c r="J26" s="45" t="str">
        <f t="shared" si="0"/>
        <v>CZK</v>
      </c>
    </row>
    <row r="27" spans="1:10" ht="23.25" hidden="1" customHeight="1" thickBot="1">
      <c r="A27" s="3"/>
      <c r="B27" s="39" t="s">
        <v>4</v>
      </c>
      <c r="C27" s="17"/>
      <c r="D27" s="20"/>
      <c r="E27" s="17"/>
      <c r="F27" s="18"/>
      <c r="G27" s="213">
        <f>0</f>
        <v>0</v>
      </c>
      <c r="H27" s="213"/>
      <c r="I27" s="213"/>
      <c r="J27" s="52" t="str">
        <f t="shared" si="0"/>
        <v>CZK</v>
      </c>
    </row>
    <row r="28" spans="1:10" ht="27.75" customHeight="1" thickBot="1">
      <c r="A28" s="3"/>
      <c r="B28" s="104" t="s">
        <v>22</v>
      </c>
      <c r="C28" s="105"/>
      <c r="D28" s="105"/>
      <c r="E28" s="106"/>
      <c r="F28" s="107"/>
      <c r="G28" s="200">
        <f>ZakladDPHSniVypocet+ZakladDPHZaklVypocet</f>
        <v>0</v>
      </c>
      <c r="H28" s="200"/>
      <c r="I28" s="200"/>
      <c r="J28" s="108" t="str">
        <f t="shared" si="0"/>
        <v>CZK</v>
      </c>
    </row>
    <row r="29" spans="1:10" ht="27.75" hidden="1" customHeight="1" thickBot="1">
      <c r="A29" s="3"/>
      <c r="B29" s="104" t="s">
        <v>35</v>
      </c>
      <c r="C29" s="109"/>
      <c r="D29" s="109"/>
      <c r="E29" s="109"/>
      <c r="F29" s="109"/>
      <c r="G29" s="214">
        <f>ZakladDPHSni+DPHSni+ZakladDPHZakl+DPHZakl+Zaokrouhleni</f>
        <v>0</v>
      </c>
      <c r="H29" s="214"/>
      <c r="I29" s="214"/>
      <c r="J29" s="110" t="s">
        <v>50</v>
      </c>
    </row>
    <row r="30" spans="1:10" ht="12.75" customHeight="1">
      <c r="A30" s="3"/>
      <c r="B30" s="3"/>
      <c r="J30" s="10"/>
    </row>
    <row r="31" spans="1:10" ht="30" customHeight="1">
      <c r="A31" s="3"/>
      <c r="B31" s="3"/>
      <c r="J31" s="10"/>
    </row>
    <row r="32" spans="1:10" ht="18.75" customHeight="1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52" ht="47.25" customHeight="1">
      <c r="A33" s="3"/>
      <c r="B33" s="3"/>
      <c r="J33" s="10"/>
    </row>
    <row r="34" spans="1:52" s="27" customFormat="1" ht="18.75" customHeight="1">
      <c r="A34" s="26"/>
      <c r="B34" s="26"/>
      <c r="D34" s="207"/>
      <c r="E34" s="207"/>
      <c r="G34" s="207"/>
      <c r="H34" s="207"/>
      <c r="I34" s="207"/>
      <c r="J34" s="31"/>
    </row>
    <row r="35" spans="1:52" ht="12.75" customHeight="1">
      <c r="A35" s="3"/>
      <c r="B35" s="3"/>
      <c r="D35" s="221" t="s">
        <v>2</v>
      </c>
      <c r="E35" s="221"/>
      <c r="H35" s="11" t="s">
        <v>3</v>
      </c>
      <c r="J35" s="10"/>
    </row>
    <row r="36" spans="1:52" ht="13.5" customHeight="1" thickBot="1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6" t="s">
        <v>1</v>
      </c>
      <c r="J38" s="90" t="s">
        <v>0</v>
      </c>
    </row>
    <row r="39" spans="1:52" ht="25.5" hidden="1" customHeight="1">
      <c r="A39" s="85">
        <v>1</v>
      </c>
      <c r="B39" s="91" t="s">
        <v>48</v>
      </c>
      <c r="C39" s="191" t="s">
        <v>46</v>
      </c>
      <c r="D39" s="192"/>
      <c r="E39" s="192"/>
      <c r="F39" s="97">
        <f>'Rozpočet Pol'!AC40</f>
        <v>0</v>
      </c>
      <c r="G39" s="98">
        <f>'Rozpočet Pol'!AD40</f>
        <v>0</v>
      </c>
      <c r="H39" s="99"/>
      <c r="I39" s="100">
        <f>F39+G39+H39</f>
        <v>0</v>
      </c>
      <c r="J39" s="92" t="str">
        <f>IF(CenaCelkemVypocet=0,"",I39/CenaCelkemVypocet*100)</f>
        <v/>
      </c>
    </row>
    <row r="40" spans="1:52" ht="25.5" hidden="1" customHeight="1">
      <c r="A40" s="85"/>
      <c r="B40" s="193" t="s">
        <v>49</v>
      </c>
      <c r="C40" s="194"/>
      <c r="D40" s="194"/>
      <c r="E40" s="194"/>
      <c r="F40" s="101">
        <f>SUMIF(A39:A39,"=1",F39:F39)</f>
        <v>0</v>
      </c>
      <c r="G40" s="102">
        <f>SUMIF(A39:A39,"=1",G39:G39)</f>
        <v>0</v>
      </c>
      <c r="H40" s="102">
        <f>SUMIF(A39:A39,"=1",H39:H39)</f>
        <v>0</v>
      </c>
      <c r="I40" s="103">
        <f>SUMIF(A39:A39,"=1",I39:I39)</f>
        <v>0</v>
      </c>
      <c r="J40" s="86">
        <f>SUMIF(A39:A39,"=1",J39:J39)</f>
        <v>0</v>
      </c>
    </row>
    <row r="42" spans="1:52">
      <c r="B42" t="s">
        <v>51</v>
      </c>
    </row>
    <row r="43" spans="1:52" ht="28">
      <c r="B43" s="195" t="s">
        <v>52</v>
      </c>
      <c r="C43" s="195"/>
      <c r="D43" s="195"/>
      <c r="E43" s="195"/>
      <c r="F43" s="195"/>
      <c r="G43" s="195"/>
      <c r="H43" s="195"/>
      <c r="I43" s="195"/>
      <c r="J43" s="195"/>
      <c r="AZ43" s="111" t="str">
        <f>B43</f>
        <v>Rekonstrukce chmelnicových konstrukcí v k.ú. Kněževes u Rakovníka na parc.č. 2085, 2086, 2087, 2088, 2089 a 2090 o výměře 3,7 ha.</v>
      </c>
    </row>
    <row r="46" spans="1:52" ht="16">
      <c r="B46" s="112" t="s">
        <v>53</v>
      </c>
    </row>
    <row r="48" spans="1:52" ht="25.5" customHeight="1">
      <c r="A48" s="113"/>
      <c r="B48" s="116" t="s">
        <v>16</v>
      </c>
      <c r="C48" s="116" t="s">
        <v>5</v>
      </c>
      <c r="D48" s="117"/>
      <c r="E48" s="117"/>
      <c r="F48" s="120" t="s">
        <v>54</v>
      </c>
      <c r="G48" s="120"/>
      <c r="H48" s="120"/>
      <c r="I48" s="196" t="s">
        <v>28</v>
      </c>
      <c r="J48" s="196"/>
    </row>
    <row r="49" spans="1:10" ht="25.5" customHeight="1">
      <c r="A49" s="114"/>
      <c r="B49" s="121" t="s">
        <v>55</v>
      </c>
      <c r="C49" s="198" t="s">
        <v>56</v>
      </c>
      <c r="D49" s="199"/>
      <c r="E49" s="199"/>
      <c r="F49" s="123" t="s">
        <v>23</v>
      </c>
      <c r="G49" s="124"/>
      <c r="H49" s="124"/>
      <c r="I49" s="197">
        <f>'Rozpočet Pol'!G8</f>
        <v>0</v>
      </c>
      <c r="J49" s="197"/>
    </row>
    <row r="50" spans="1:10" ht="25.5" customHeight="1">
      <c r="A50" s="114"/>
      <c r="B50" s="122" t="s">
        <v>57</v>
      </c>
      <c r="C50" s="185" t="s">
        <v>30</v>
      </c>
      <c r="D50" s="186"/>
      <c r="E50" s="186"/>
      <c r="F50" s="125" t="s">
        <v>23</v>
      </c>
      <c r="G50" s="126"/>
      <c r="H50" s="126"/>
      <c r="I50" s="184">
        <f>'Rozpočet Pol'!G30</f>
        <v>0</v>
      </c>
      <c r="J50" s="184"/>
    </row>
    <row r="51" spans="1:10" ht="25.5" customHeight="1">
      <c r="A51" s="115"/>
      <c r="B51" s="118" t="s">
        <v>1</v>
      </c>
      <c r="C51" s="118"/>
      <c r="D51" s="119"/>
      <c r="E51" s="119"/>
      <c r="F51" s="127"/>
      <c r="G51" s="128"/>
      <c r="H51" s="128"/>
      <c r="I51" s="187">
        <f>SUM(I49:I50)</f>
        <v>0</v>
      </c>
      <c r="J51" s="187"/>
    </row>
    <row r="52" spans="1:10">
      <c r="F52" s="84"/>
      <c r="G52" s="84"/>
      <c r="H52" s="84"/>
      <c r="I52" s="84"/>
      <c r="J52" s="84"/>
    </row>
    <row r="53" spans="1:10">
      <c r="F53" s="84"/>
      <c r="G53" s="84"/>
      <c r="H53" s="84"/>
      <c r="I53" s="84"/>
      <c r="J53" s="84"/>
    </row>
    <row r="54" spans="1:10">
      <c r="F54" s="84"/>
      <c r="G54" s="84"/>
      <c r="H54" s="84"/>
      <c r="I54" s="84"/>
      <c r="J54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I17:J17"/>
    <mergeCell ref="I18:J18"/>
    <mergeCell ref="E18:F18"/>
    <mergeCell ref="E15:F15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2:J2"/>
    <mergeCell ref="E17:F17"/>
    <mergeCell ref="G16:H16"/>
    <mergeCell ref="G17:H17"/>
    <mergeCell ref="G18:H18"/>
    <mergeCell ref="I50:J50"/>
    <mergeCell ref="C50:E50"/>
    <mergeCell ref="I51:J51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baseColWidth="10" defaultColWidth="9.1640625" defaultRowHeight="13"/>
  <cols>
    <col min="1" max="1" width="4.33203125" style="4" customWidth="1"/>
    <col min="2" max="2" width="14.5" style="4" customWidth="1"/>
    <col min="3" max="3" width="38.33203125" style="8" customWidth="1"/>
    <col min="4" max="4" width="4.5" style="4" customWidth="1"/>
    <col min="5" max="5" width="10.5" style="4" customWidth="1"/>
    <col min="6" max="6" width="9.83203125" style="4" customWidth="1"/>
    <col min="7" max="7" width="12.6640625" style="4" customWidth="1"/>
    <col min="8" max="16384" width="9.1640625" style="4"/>
  </cols>
  <sheetData>
    <row r="1" spans="1:7" ht="16">
      <c r="A1" s="229" t="s">
        <v>6</v>
      </c>
      <c r="B1" s="229"/>
      <c r="C1" s="230"/>
      <c r="D1" s="229"/>
      <c r="E1" s="229"/>
      <c r="F1" s="229"/>
      <c r="G1" s="229"/>
    </row>
    <row r="2" spans="1:7" ht="25" customHeight="1">
      <c r="A2" s="68" t="s">
        <v>41</v>
      </c>
      <c r="B2" s="67"/>
      <c r="C2" s="231"/>
      <c r="D2" s="231"/>
      <c r="E2" s="231"/>
      <c r="F2" s="231"/>
      <c r="G2" s="232"/>
    </row>
    <row r="3" spans="1:7" ht="25" hidden="1" customHeight="1">
      <c r="A3" s="68" t="s">
        <v>7</v>
      </c>
      <c r="B3" s="67"/>
      <c r="C3" s="231"/>
      <c r="D3" s="231"/>
      <c r="E3" s="231"/>
      <c r="F3" s="231"/>
      <c r="G3" s="232"/>
    </row>
    <row r="4" spans="1:7" ht="25" hidden="1" customHeight="1">
      <c r="A4" s="68" t="s">
        <v>8</v>
      </c>
      <c r="B4" s="67"/>
      <c r="C4" s="231"/>
      <c r="D4" s="231"/>
      <c r="E4" s="231"/>
      <c r="F4" s="231"/>
      <c r="G4" s="232"/>
    </row>
    <row r="5" spans="1:7" hidden="1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"/>
  <sheetViews>
    <sheetView workbookViewId="0">
      <selection sqref="A1:G1"/>
    </sheetView>
  </sheetViews>
  <sheetFormatPr baseColWidth="10" defaultColWidth="8.83203125" defaultRowHeight="13" outlineLevelRow="1"/>
  <cols>
    <col min="1" max="1" width="4.33203125" customWidth="1"/>
    <col min="2" max="2" width="14.5" style="83" customWidth="1"/>
    <col min="3" max="3" width="38.33203125" style="83" customWidth="1"/>
    <col min="4" max="4" width="4.5" customWidth="1"/>
    <col min="5" max="5" width="10.5" customWidth="1"/>
    <col min="6" max="6" width="9.83203125" customWidth="1"/>
    <col min="7" max="7" width="12.6640625" customWidth="1"/>
    <col min="8" max="21" width="0" hidden="1" customWidth="1"/>
    <col min="29" max="39" width="0" hidden="1" customWidth="1"/>
  </cols>
  <sheetData>
    <row r="1" spans="1:60" ht="15.75" customHeight="1">
      <c r="A1" s="233" t="s">
        <v>6</v>
      </c>
      <c r="B1" s="233"/>
      <c r="C1" s="233"/>
      <c r="D1" s="233"/>
      <c r="E1" s="233"/>
      <c r="F1" s="233"/>
      <c r="G1" s="233"/>
      <c r="AE1" t="s">
        <v>61</v>
      </c>
    </row>
    <row r="2" spans="1:60" ht="25" customHeight="1">
      <c r="A2" s="133" t="s">
        <v>60</v>
      </c>
      <c r="B2" s="131"/>
      <c r="C2" s="234" t="s">
        <v>46</v>
      </c>
      <c r="D2" s="235"/>
      <c r="E2" s="235"/>
      <c r="F2" s="235"/>
      <c r="G2" s="236"/>
      <c r="AE2" t="s">
        <v>62</v>
      </c>
    </row>
    <row r="3" spans="1:60" ht="25" customHeight="1">
      <c r="A3" s="134" t="s">
        <v>7</v>
      </c>
      <c r="B3" s="132"/>
      <c r="C3" s="237" t="s">
        <v>43</v>
      </c>
      <c r="D3" s="238"/>
      <c r="E3" s="238"/>
      <c r="F3" s="238"/>
      <c r="G3" s="239"/>
      <c r="AE3" t="s">
        <v>63</v>
      </c>
    </row>
    <row r="4" spans="1:60" ht="25" hidden="1" customHeight="1">
      <c r="A4" s="134" t="s">
        <v>8</v>
      </c>
      <c r="B4" s="132"/>
      <c r="C4" s="237"/>
      <c r="D4" s="238"/>
      <c r="E4" s="238"/>
      <c r="F4" s="238"/>
      <c r="G4" s="239"/>
      <c r="AE4" t="s">
        <v>64</v>
      </c>
    </row>
    <row r="5" spans="1:60" hidden="1">
      <c r="A5" s="135" t="s">
        <v>65</v>
      </c>
      <c r="B5" s="136"/>
      <c r="C5" s="136"/>
      <c r="D5" s="137"/>
      <c r="E5" s="137"/>
      <c r="F5" s="137"/>
      <c r="G5" s="138"/>
      <c r="AE5" t="s">
        <v>66</v>
      </c>
    </row>
    <row r="7" spans="1:60" ht="42">
      <c r="A7" s="143" t="s">
        <v>67</v>
      </c>
      <c r="B7" s="144" t="s">
        <v>68</v>
      </c>
      <c r="C7" s="144" t="s">
        <v>69</v>
      </c>
      <c r="D7" s="143" t="s">
        <v>70</v>
      </c>
      <c r="E7" s="143" t="s">
        <v>71</v>
      </c>
      <c r="F7" s="139" t="s">
        <v>72</v>
      </c>
      <c r="G7" s="158" t="s">
        <v>28</v>
      </c>
      <c r="H7" s="159" t="s">
        <v>29</v>
      </c>
      <c r="I7" s="159" t="s">
        <v>73</v>
      </c>
      <c r="J7" s="159" t="s">
        <v>30</v>
      </c>
      <c r="K7" s="159" t="s">
        <v>74</v>
      </c>
      <c r="L7" s="159" t="s">
        <v>75</v>
      </c>
      <c r="M7" s="159" t="s">
        <v>76</v>
      </c>
      <c r="N7" s="159" t="s">
        <v>77</v>
      </c>
      <c r="O7" s="159" t="s">
        <v>78</v>
      </c>
      <c r="P7" s="159" t="s">
        <v>79</v>
      </c>
      <c r="Q7" s="159" t="s">
        <v>80</v>
      </c>
      <c r="R7" s="159" t="s">
        <v>81</v>
      </c>
      <c r="S7" s="159" t="s">
        <v>82</v>
      </c>
      <c r="T7" s="159" t="s">
        <v>83</v>
      </c>
      <c r="U7" s="146" t="s">
        <v>84</v>
      </c>
    </row>
    <row r="8" spans="1:60">
      <c r="A8" s="160" t="s">
        <v>85</v>
      </c>
      <c r="B8" s="161" t="s">
        <v>55</v>
      </c>
      <c r="C8" s="162" t="s">
        <v>56</v>
      </c>
      <c r="D8" s="163"/>
      <c r="E8" s="164"/>
      <c r="F8" s="165"/>
      <c r="G8" s="165">
        <f>SUMIF(AE9:AE29,"&lt;&gt;NOR",G9:G29)</f>
        <v>0</v>
      </c>
      <c r="H8" s="165"/>
      <c r="I8" s="165">
        <f>SUM(I9:I29)</f>
        <v>0</v>
      </c>
      <c r="J8" s="165"/>
      <c r="K8" s="165">
        <f>SUM(K9:K29)</f>
        <v>0</v>
      </c>
      <c r="L8" s="165"/>
      <c r="M8" s="165">
        <f>SUM(M9:M29)</f>
        <v>0</v>
      </c>
      <c r="N8" s="145"/>
      <c r="O8" s="145">
        <f>SUM(O9:O29)</f>
        <v>96.78619999999998</v>
      </c>
      <c r="P8" s="145"/>
      <c r="Q8" s="145">
        <f>SUM(Q9:Q29)</f>
        <v>0</v>
      </c>
      <c r="R8" s="145"/>
      <c r="S8" s="145"/>
      <c r="T8" s="160"/>
      <c r="U8" s="145">
        <f>SUM(U9:U29)</f>
        <v>0</v>
      </c>
      <c r="AE8" t="s">
        <v>86</v>
      </c>
    </row>
    <row r="9" spans="1:60" outlineLevel="1">
      <c r="A9" s="141">
        <v>1</v>
      </c>
      <c r="B9" s="141" t="s">
        <v>87</v>
      </c>
      <c r="C9" s="177" t="s">
        <v>88</v>
      </c>
      <c r="D9" s="147" t="s">
        <v>89</v>
      </c>
      <c r="E9" s="153">
        <v>284</v>
      </c>
      <c r="F9" s="155">
        <f t="shared" ref="F9:F29" si="0">H9+J9</f>
        <v>0</v>
      </c>
      <c r="G9" s="156">
        <f t="shared" ref="G9:G29" si="1">ROUND(E9*F9,2)</f>
        <v>0</v>
      </c>
      <c r="H9" s="156"/>
      <c r="I9" s="156">
        <f t="shared" ref="I9:I29" si="2">ROUND(E9*H9,2)</f>
        <v>0</v>
      </c>
      <c r="J9" s="156"/>
      <c r="K9" s="156">
        <f t="shared" ref="K9:K29" si="3">ROUND(E9*J9,2)</f>
        <v>0</v>
      </c>
      <c r="L9" s="156">
        <v>0</v>
      </c>
      <c r="M9" s="156">
        <f t="shared" ref="M9:M29" si="4">G9*(1+L9/100)</f>
        <v>0</v>
      </c>
      <c r="N9" s="148">
        <v>0.14000000000000001</v>
      </c>
      <c r="O9" s="148">
        <f t="shared" ref="O9:O29" si="5">ROUND(E9*N9,5)</f>
        <v>39.76</v>
      </c>
      <c r="P9" s="148">
        <v>0</v>
      </c>
      <c r="Q9" s="148">
        <f t="shared" ref="Q9:Q29" si="6">ROUND(E9*P9,5)</f>
        <v>0</v>
      </c>
      <c r="R9" s="148"/>
      <c r="S9" s="148"/>
      <c r="T9" s="149">
        <v>0</v>
      </c>
      <c r="U9" s="148">
        <f t="shared" ref="U9:U29" si="7">ROUND(E9*T9,2)</f>
        <v>0</v>
      </c>
      <c r="V9" s="140"/>
      <c r="W9" s="140"/>
      <c r="X9" s="140"/>
      <c r="Y9" s="140"/>
      <c r="Z9" s="140"/>
      <c r="AA9" s="140"/>
      <c r="AB9" s="140"/>
      <c r="AC9" s="140"/>
      <c r="AD9" s="140"/>
      <c r="AE9" s="140" t="s">
        <v>90</v>
      </c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</row>
    <row r="10" spans="1:60" outlineLevel="1">
      <c r="A10" s="141">
        <v>2</v>
      </c>
      <c r="B10" s="141" t="s">
        <v>91</v>
      </c>
      <c r="C10" s="177" t="s">
        <v>92</v>
      </c>
      <c r="D10" s="147" t="s">
        <v>89</v>
      </c>
      <c r="E10" s="153">
        <v>97</v>
      </c>
      <c r="F10" s="155">
        <f t="shared" si="0"/>
        <v>0</v>
      </c>
      <c r="G10" s="156">
        <f t="shared" si="1"/>
        <v>0</v>
      </c>
      <c r="H10" s="156"/>
      <c r="I10" s="156">
        <f t="shared" si="2"/>
        <v>0</v>
      </c>
      <c r="J10" s="156"/>
      <c r="K10" s="156">
        <f t="shared" si="3"/>
        <v>0</v>
      </c>
      <c r="L10" s="156">
        <v>0</v>
      </c>
      <c r="M10" s="156">
        <f t="shared" si="4"/>
        <v>0</v>
      </c>
      <c r="N10" s="148">
        <v>0.18</v>
      </c>
      <c r="O10" s="148">
        <f t="shared" si="5"/>
        <v>17.46</v>
      </c>
      <c r="P10" s="148">
        <v>0</v>
      </c>
      <c r="Q10" s="148">
        <f t="shared" si="6"/>
        <v>0</v>
      </c>
      <c r="R10" s="148"/>
      <c r="S10" s="148"/>
      <c r="T10" s="149">
        <v>0</v>
      </c>
      <c r="U10" s="148">
        <f t="shared" si="7"/>
        <v>0</v>
      </c>
      <c r="V10" s="140"/>
      <c r="W10" s="140"/>
      <c r="X10" s="140"/>
      <c r="Y10" s="140"/>
      <c r="Z10" s="140"/>
      <c r="AA10" s="140"/>
      <c r="AB10" s="140"/>
      <c r="AC10" s="140"/>
      <c r="AD10" s="140"/>
      <c r="AE10" s="140" t="s">
        <v>90</v>
      </c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</row>
    <row r="11" spans="1:60" outlineLevel="1">
      <c r="A11" s="141">
        <v>3</v>
      </c>
      <c r="B11" s="141" t="s">
        <v>93</v>
      </c>
      <c r="C11" s="177" t="s">
        <v>94</v>
      </c>
      <c r="D11" s="147" t="s">
        <v>89</v>
      </c>
      <c r="E11" s="153">
        <v>6</v>
      </c>
      <c r="F11" s="155">
        <f t="shared" si="0"/>
        <v>0</v>
      </c>
      <c r="G11" s="156">
        <f t="shared" si="1"/>
        <v>0</v>
      </c>
      <c r="H11" s="156"/>
      <c r="I11" s="156">
        <f t="shared" si="2"/>
        <v>0</v>
      </c>
      <c r="J11" s="156"/>
      <c r="K11" s="156">
        <f t="shared" si="3"/>
        <v>0</v>
      </c>
      <c r="L11" s="156">
        <v>0</v>
      </c>
      <c r="M11" s="156">
        <f t="shared" si="4"/>
        <v>0</v>
      </c>
      <c r="N11" s="148">
        <v>0.19</v>
      </c>
      <c r="O11" s="148">
        <f t="shared" si="5"/>
        <v>1.1399999999999999</v>
      </c>
      <c r="P11" s="148">
        <v>0</v>
      </c>
      <c r="Q11" s="148">
        <f t="shared" si="6"/>
        <v>0</v>
      </c>
      <c r="R11" s="148"/>
      <c r="S11" s="148"/>
      <c r="T11" s="149">
        <v>0</v>
      </c>
      <c r="U11" s="148">
        <f t="shared" si="7"/>
        <v>0</v>
      </c>
      <c r="V11" s="140"/>
      <c r="W11" s="140"/>
      <c r="X11" s="140"/>
      <c r="Y11" s="140"/>
      <c r="Z11" s="140"/>
      <c r="AA11" s="140"/>
      <c r="AB11" s="140"/>
      <c r="AC11" s="140"/>
      <c r="AD11" s="140"/>
      <c r="AE11" s="140" t="s">
        <v>90</v>
      </c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</row>
    <row r="12" spans="1:60" outlineLevel="1">
      <c r="A12" s="141">
        <v>4</v>
      </c>
      <c r="B12" s="141" t="s">
        <v>95</v>
      </c>
      <c r="C12" s="177" t="s">
        <v>96</v>
      </c>
      <c r="D12" s="147" t="s">
        <v>89</v>
      </c>
      <c r="E12" s="153">
        <v>8</v>
      </c>
      <c r="F12" s="155">
        <f t="shared" si="0"/>
        <v>0</v>
      </c>
      <c r="G12" s="156">
        <f t="shared" si="1"/>
        <v>0</v>
      </c>
      <c r="H12" s="156"/>
      <c r="I12" s="156">
        <f t="shared" si="2"/>
        <v>0</v>
      </c>
      <c r="J12" s="156"/>
      <c r="K12" s="156">
        <f t="shared" si="3"/>
        <v>0</v>
      </c>
      <c r="L12" s="156">
        <v>0</v>
      </c>
      <c r="M12" s="156">
        <f t="shared" si="4"/>
        <v>0</v>
      </c>
      <c r="N12" s="148">
        <v>0.9</v>
      </c>
      <c r="O12" s="148">
        <f t="shared" si="5"/>
        <v>7.2</v>
      </c>
      <c r="P12" s="148">
        <v>0</v>
      </c>
      <c r="Q12" s="148">
        <f t="shared" si="6"/>
        <v>0</v>
      </c>
      <c r="R12" s="148"/>
      <c r="S12" s="148"/>
      <c r="T12" s="149">
        <v>0</v>
      </c>
      <c r="U12" s="148">
        <f t="shared" si="7"/>
        <v>0</v>
      </c>
      <c r="V12" s="140"/>
      <c r="W12" s="140"/>
      <c r="X12" s="140"/>
      <c r="Y12" s="140"/>
      <c r="Z12" s="140"/>
      <c r="AA12" s="140"/>
      <c r="AB12" s="140"/>
      <c r="AC12" s="140"/>
      <c r="AD12" s="140"/>
      <c r="AE12" s="140" t="s">
        <v>90</v>
      </c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</row>
    <row r="13" spans="1:60" outlineLevel="1">
      <c r="A13" s="141">
        <v>5</v>
      </c>
      <c r="B13" s="141" t="s">
        <v>97</v>
      </c>
      <c r="C13" s="177" t="s">
        <v>98</v>
      </c>
      <c r="D13" s="147" t="s">
        <v>89</v>
      </c>
      <c r="E13" s="153">
        <v>103</v>
      </c>
      <c r="F13" s="155">
        <f t="shared" si="0"/>
        <v>0</v>
      </c>
      <c r="G13" s="156">
        <f t="shared" si="1"/>
        <v>0</v>
      </c>
      <c r="H13" s="156"/>
      <c r="I13" s="156">
        <f t="shared" si="2"/>
        <v>0</v>
      </c>
      <c r="J13" s="156"/>
      <c r="K13" s="156">
        <f t="shared" si="3"/>
        <v>0</v>
      </c>
      <c r="L13" s="156">
        <v>0</v>
      </c>
      <c r="M13" s="156">
        <f t="shared" si="4"/>
        <v>0</v>
      </c>
      <c r="N13" s="148">
        <v>1.4999999999999999E-2</v>
      </c>
      <c r="O13" s="148">
        <f t="shared" si="5"/>
        <v>1.5449999999999999</v>
      </c>
      <c r="P13" s="148">
        <v>0</v>
      </c>
      <c r="Q13" s="148">
        <f t="shared" si="6"/>
        <v>0</v>
      </c>
      <c r="R13" s="148"/>
      <c r="S13" s="148"/>
      <c r="T13" s="149">
        <v>0</v>
      </c>
      <c r="U13" s="148">
        <f t="shared" si="7"/>
        <v>0</v>
      </c>
      <c r="V13" s="140"/>
      <c r="W13" s="140"/>
      <c r="X13" s="140"/>
      <c r="Y13" s="140"/>
      <c r="Z13" s="140"/>
      <c r="AA13" s="140"/>
      <c r="AB13" s="140"/>
      <c r="AC13" s="140"/>
      <c r="AD13" s="140"/>
      <c r="AE13" s="140" t="s">
        <v>90</v>
      </c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</row>
    <row r="14" spans="1:60" outlineLevel="1">
      <c r="A14" s="141">
        <v>6</v>
      </c>
      <c r="B14" s="141" t="s">
        <v>99</v>
      </c>
      <c r="C14" s="177" t="s">
        <v>100</v>
      </c>
      <c r="D14" s="147" t="s">
        <v>89</v>
      </c>
      <c r="E14" s="153">
        <v>232</v>
      </c>
      <c r="F14" s="155">
        <f t="shared" si="0"/>
        <v>0</v>
      </c>
      <c r="G14" s="156">
        <f t="shared" si="1"/>
        <v>0</v>
      </c>
      <c r="H14" s="156"/>
      <c r="I14" s="156">
        <f t="shared" si="2"/>
        <v>0</v>
      </c>
      <c r="J14" s="156"/>
      <c r="K14" s="156">
        <f t="shared" si="3"/>
        <v>0</v>
      </c>
      <c r="L14" s="156">
        <v>0</v>
      </c>
      <c r="M14" s="156">
        <f t="shared" si="4"/>
        <v>0</v>
      </c>
      <c r="N14" s="148">
        <v>0.1</v>
      </c>
      <c r="O14" s="148">
        <f t="shared" si="5"/>
        <v>23.2</v>
      </c>
      <c r="P14" s="148">
        <v>0</v>
      </c>
      <c r="Q14" s="148">
        <f t="shared" si="6"/>
        <v>0</v>
      </c>
      <c r="R14" s="148"/>
      <c r="S14" s="148"/>
      <c r="T14" s="149">
        <v>0</v>
      </c>
      <c r="U14" s="148">
        <f t="shared" si="7"/>
        <v>0</v>
      </c>
      <c r="V14" s="140"/>
      <c r="W14" s="140"/>
      <c r="X14" s="140"/>
      <c r="Y14" s="140"/>
      <c r="Z14" s="140"/>
      <c r="AA14" s="140"/>
      <c r="AB14" s="140"/>
      <c r="AC14" s="140"/>
      <c r="AD14" s="140"/>
      <c r="AE14" s="140" t="s">
        <v>90</v>
      </c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</row>
    <row r="15" spans="1:60" outlineLevel="1">
      <c r="A15" s="141">
        <v>7</v>
      </c>
      <c r="B15" s="141" t="s">
        <v>101</v>
      </c>
      <c r="C15" s="177" t="s">
        <v>102</v>
      </c>
      <c r="D15" s="147" t="s">
        <v>89</v>
      </c>
      <c r="E15" s="153">
        <v>232</v>
      </c>
      <c r="F15" s="155">
        <f t="shared" si="0"/>
        <v>0</v>
      </c>
      <c r="G15" s="156">
        <f t="shared" si="1"/>
        <v>0</v>
      </c>
      <c r="H15" s="156"/>
      <c r="I15" s="156">
        <f t="shared" si="2"/>
        <v>0</v>
      </c>
      <c r="J15" s="156"/>
      <c r="K15" s="156">
        <f t="shared" si="3"/>
        <v>0</v>
      </c>
      <c r="L15" s="156">
        <v>0</v>
      </c>
      <c r="M15" s="156">
        <f t="shared" si="4"/>
        <v>0</v>
      </c>
      <c r="N15" s="148">
        <v>2E-3</v>
      </c>
      <c r="O15" s="148">
        <f t="shared" si="5"/>
        <v>0.46400000000000002</v>
      </c>
      <c r="P15" s="148">
        <v>0</v>
      </c>
      <c r="Q15" s="148">
        <f t="shared" si="6"/>
        <v>0</v>
      </c>
      <c r="R15" s="148"/>
      <c r="S15" s="148"/>
      <c r="T15" s="149">
        <v>0</v>
      </c>
      <c r="U15" s="148">
        <f t="shared" si="7"/>
        <v>0</v>
      </c>
      <c r="V15" s="140"/>
      <c r="W15" s="140"/>
      <c r="X15" s="140"/>
      <c r="Y15" s="140"/>
      <c r="Z15" s="140"/>
      <c r="AA15" s="140"/>
      <c r="AB15" s="140"/>
      <c r="AC15" s="140"/>
      <c r="AD15" s="140"/>
      <c r="AE15" s="140" t="s">
        <v>90</v>
      </c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</row>
    <row r="16" spans="1:60" outlineLevel="1">
      <c r="A16" s="141">
        <v>8</v>
      </c>
      <c r="B16" s="141" t="s">
        <v>103</v>
      </c>
      <c r="C16" s="177" t="s">
        <v>104</v>
      </c>
      <c r="D16" s="147" t="s">
        <v>89</v>
      </c>
      <c r="E16" s="153">
        <v>232</v>
      </c>
      <c r="F16" s="155">
        <f t="shared" si="0"/>
        <v>0</v>
      </c>
      <c r="G16" s="156">
        <f t="shared" si="1"/>
        <v>0</v>
      </c>
      <c r="H16" s="156"/>
      <c r="I16" s="156">
        <f t="shared" si="2"/>
        <v>0</v>
      </c>
      <c r="J16" s="156"/>
      <c r="K16" s="156">
        <f t="shared" si="3"/>
        <v>0</v>
      </c>
      <c r="L16" s="156">
        <v>0</v>
      </c>
      <c r="M16" s="156">
        <f t="shared" si="4"/>
        <v>0</v>
      </c>
      <c r="N16" s="148">
        <v>1E-4</v>
      </c>
      <c r="O16" s="148">
        <f t="shared" si="5"/>
        <v>2.3199999999999998E-2</v>
      </c>
      <c r="P16" s="148">
        <v>0</v>
      </c>
      <c r="Q16" s="148">
        <f t="shared" si="6"/>
        <v>0</v>
      </c>
      <c r="R16" s="148"/>
      <c r="S16" s="148"/>
      <c r="T16" s="149">
        <v>0</v>
      </c>
      <c r="U16" s="148">
        <f t="shared" si="7"/>
        <v>0</v>
      </c>
      <c r="V16" s="140"/>
      <c r="W16" s="140"/>
      <c r="X16" s="140"/>
      <c r="Y16" s="140"/>
      <c r="Z16" s="140"/>
      <c r="AA16" s="140"/>
      <c r="AB16" s="140"/>
      <c r="AC16" s="140"/>
      <c r="AD16" s="140"/>
      <c r="AE16" s="140" t="s">
        <v>90</v>
      </c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</row>
    <row r="17" spans="1:60" outlineLevel="1">
      <c r="A17" s="141">
        <v>9</v>
      </c>
      <c r="B17" s="141" t="s">
        <v>105</v>
      </c>
      <c r="C17" s="177" t="s">
        <v>106</v>
      </c>
      <c r="D17" s="147" t="s">
        <v>89</v>
      </c>
      <c r="E17" s="153">
        <v>284</v>
      </c>
      <c r="F17" s="155">
        <f t="shared" si="0"/>
        <v>0</v>
      </c>
      <c r="G17" s="156">
        <f t="shared" si="1"/>
        <v>0</v>
      </c>
      <c r="H17" s="156"/>
      <c r="I17" s="156">
        <f t="shared" si="2"/>
        <v>0</v>
      </c>
      <c r="J17" s="156"/>
      <c r="K17" s="156">
        <f t="shared" si="3"/>
        <v>0</v>
      </c>
      <c r="L17" s="156">
        <v>0</v>
      </c>
      <c r="M17" s="156">
        <f t="shared" si="4"/>
        <v>0</v>
      </c>
      <c r="N17" s="148">
        <v>5.0000000000000001E-4</v>
      </c>
      <c r="O17" s="148">
        <f t="shared" si="5"/>
        <v>0.14199999999999999</v>
      </c>
      <c r="P17" s="148">
        <v>0</v>
      </c>
      <c r="Q17" s="148">
        <f t="shared" si="6"/>
        <v>0</v>
      </c>
      <c r="R17" s="148"/>
      <c r="S17" s="148"/>
      <c r="T17" s="149">
        <v>0</v>
      </c>
      <c r="U17" s="148">
        <f t="shared" si="7"/>
        <v>0</v>
      </c>
      <c r="V17" s="140"/>
      <c r="W17" s="140"/>
      <c r="X17" s="140"/>
      <c r="Y17" s="140"/>
      <c r="Z17" s="140"/>
      <c r="AA17" s="140"/>
      <c r="AB17" s="140"/>
      <c r="AC17" s="140"/>
      <c r="AD17" s="140"/>
      <c r="AE17" s="140" t="s">
        <v>90</v>
      </c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</row>
    <row r="18" spans="1:60" outlineLevel="1">
      <c r="A18" s="141">
        <v>10</v>
      </c>
      <c r="B18" s="141" t="s">
        <v>107</v>
      </c>
      <c r="C18" s="177" t="s">
        <v>108</v>
      </c>
      <c r="D18" s="147" t="s">
        <v>89</v>
      </c>
      <c r="E18" s="153">
        <v>100</v>
      </c>
      <c r="F18" s="155">
        <f t="shared" si="0"/>
        <v>0</v>
      </c>
      <c r="G18" s="156">
        <f t="shared" si="1"/>
        <v>0</v>
      </c>
      <c r="H18" s="156"/>
      <c r="I18" s="156">
        <f t="shared" si="2"/>
        <v>0</v>
      </c>
      <c r="J18" s="156"/>
      <c r="K18" s="156">
        <f t="shared" si="3"/>
        <v>0</v>
      </c>
      <c r="L18" s="156">
        <v>0</v>
      </c>
      <c r="M18" s="156">
        <f t="shared" si="4"/>
        <v>0</v>
      </c>
      <c r="N18" s="148">
        <v>1E-4</v>
      </c>
      <c r="O18" s="148">
        <f t="shared" si="5"/>
        <v>0.01</v>
      </c>
      <c r="P18" s="148">
        <v>0</v>
      </c>
      <c r="Q18" s="148">
        <f t="shared" si="6"/>
        <v>0</v>
      </c>
      <c r="R18" s="148"/>
      <c r="S18" s="148"/>
      <c r="T18" s="149">
        <v>0</v>
      </c>
      <c r="U18" s="148">
        <f t="shared" si="7"/>
        <v>0</v>
      </c>
      <c r="V18" s="140"/>
      <c r="W18" s="140"/>
      <c r="X18" s="140"/>
      <c r="Y18" s="140"/>
      <c r="Z18" s="140"/>
      <c r="AA18" s="140"/>
      <c r="AB18" s="140"/>
      <c r="AC18" s="140"/>
      <c r="AD18" s="140"/>
      <c r="AE18" s="140" t="s">
        <v>90</v>
      </c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</row>
    <row r="19" spans="1:60" outlineLevel="1">
      <c r="A19" s="141">
        <v>11</v>
      </c>
      <c r="B19" s="141" t="s">
        <v>109</v>
      </c>
      <c r="C19" s="177" t="s">
        <v>110</v>
      </c>
      <c r="D19" s="147" t="s">
        <v>89</v>
      </c>
      <c r="E19" s="153">
        <v>8</v>
      </c>
      <c r="F19" s="155">
        <f t="shared" si="0"/>
        <v>0</v>
      </c>
      <c r="G19" s="156">
        <f t="shared" si="1"/>
        <v>0</v>
      </c>
      <c r="H19" s="156"/>
      <c r="I19" s="156">
        <f t="shared" si="2"/>
        <v>0</v>
      </c>
      <c r="J19" s="156"/>
      <c r="K19" s="156">
        <f t="shared" si="3"/>
        <v>0</v>
      </c>
      <c r="L19" s="156">
        <v>0</v>
      </c>
      <c r="M19" s="156">
        <f t="shared" si="4"/>
        <v>0</v>
      </c>
      <c r="N19" s="148">
        <v>1E-3</v>
      </c>
      <c r="O19" s="148">
        <f t="shared" si="5"/>
        <v>8.0000000000000002E-3</v>
      </c>
      <c r="P19" s="148">
        <v>0</v>
      </c>
      <c r="Q19" s="148">
        <f t="shared" si="6"/>
        <v>0</v>
      </c>
      <c r="R19" s="148"/>
      <c r="S19" s="148"/>
      <c r="T19" s="149">
        <v>0</v>
      </c>
      <c r="U19" s="148">
        <f t="shared" si="7"/>
        <v>0</v>
      </c>
      <c r="V19" s="140"/>
      <c r="W19" s="140"/>
      <c r="X19" s="140"/>
      <c r="Y19" s="140"/>
      <c r="Z19" s="140"/>
      <c r="AA19" s="140"/>
      <c r="AB19" s="140"/>
      <c r="AC19" s="140"/>
      <c r="AD19" s="140"/>
      <c r="AE19" s="140" t="s">
        <v>90</v>
      </c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</row>
    <row r="20" spans="1:60" outlineLevel="1">
      <c r="A20" s="141">
        <v>12</v>
      </c>
      <c r="B20" s="141" t="s">
        <v>111</v>
      </c>
      <c r="C20" s="177" t="s">
        <v>112</v>
      </c>
      <c r="D20" s="147" t="s">
        <v>113</v>
      </c>
      <c r="E20" s="153">
        <v>9500</v>
      </c>
      <c r="F20" s="155">
        <f t="shared" si="0"/>
        <v>0</v>
      </c>
      <c r="G20" s="156">
        <f t="shared" si="1"/>
        <v>0</v>
      </c>
      <c r="H20" s="156"/>
      <c r="I20" s="156">
        <f t="shared" si="2"/>
        <v>0</v>
      </c>
      <c r="J20" s="156"/>
      <c r="K20" s="156">
        <f t="shared" si="3"/>
        <v>0</v>
      </c>
      <c r="L20" s="156">
        <v>0</v>
      </c>
      <c r="M20" s="156">
        <f t="shared" si="4"/>
        <v>0</v>
      </c>
      <c r="N20" s="148">
        <v>3.1E-4</v>
      </c>
      <c r="O20" s="148">
        <f t="shared" si="5"/>
        <v>2.9449999999999998</v>
      </c>
      <c r="P20" s="148">
        <v>0</v>
      </c>
      <c r="Q20" s="148">
        <f t="shared" si="6"/>
        <v>0</v>
      </c>
      <c r="R20" s="148"/>
      <c r="S20" s="148"/>
      <c r="T20" s="149">
        <v>0</v>
      </c>
      <c r="U20" s="148">
        <f t="shared" si="7"/>
        <v>0</v>
      </c>
      <c r="V20" s="140"/>
      <c r="W20" s="140"/>
      <c r="X20" s="140"/>
      <c r="Y20" s="140"/>
      <c r="Z20" s="140"/>
      <c r="AA20" s="140"/>
      <c r="AB20" s="140"/>
      <c r="AC20" s="140"/>
      <c r="AD20" s="140"/>
      <c r="AE20" s="140" t="s">
        <v>90</v>
      </c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</row>
    <row r="21" spans="1:60" outlineLevel="1">
      <c r="A21" s="141">
        <v>13</v>
      </c>
      <c r="B21" s="141" t="s">
        <v>114</v>
      </c>
      <c r="C21" s="177" t="s">
        <v>115</v>
      </c>
      <c r="D21" s="147" t="s">
        <v>113</v>
      </c>
      <c r="E21" s="153">
        <v>3300</v>
      </c>
      <c r="F21" s="155">
        <f t="shared" si="0"/>
        <v>0</v>
      </c>
      <c r="G21" s="156">
        <f t="shared" si="1"/>
        <v>0</v>
      </c>
      <c r="H21" s="156"/>
      <c r="I21" s="156">
        <f t="shared" si="2"/>
        <v>0</v>
      </c>
      <c r="J21" s="156"/>
      <c r="K21" s="156">
        <f t="shared" si="3"/>
        <v>0</v>
      </c>
      <c r="L21" s="156">
        <v>0</v>
      </c>
      <c r="M21" s="156">
        <f t="shared" si="4"/>
        <v>0</v>
      </c>
      <c r="N21" s="148">
        <v>1.8000000000000001E-4</v>
      </c>
      <c r="O21" s="148">
        <f t="shared" si="5"/>
        <v>0.59399999999999997</v>
      </c>
      <c r="P21" s="148">
        <v>0</v>
      </c>
      <c r="Q21" s="148">
        <f t="shared" si="6"/>
        <v>0</v>
      </c>
      <c r="R21" s="148"/>
      <c r="S21" s="148"/>
      <c r="T21" s="149">
        <v>0</v>
      </c>
      <c r="U21" s="148">
        <f t="shared" si="7"/>
        <v>0</v>
      </c>
      <c r="V21" s="140"/>
      <c r="W21" s="140"/>
      <c r="X21" s="140"/>
      <c r="Y21" s="140"/>
      <c r="Z21" s="140"/>
      <c r="AA21" s="140"/>
      <c r="AB21" s="140"/>
      <c r="AC21" s="140"/>
      <c r="AD21" s="140"/>
      <c r="AE21" s="140" t="s">
        <v>90</v>
      </c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</row>
    <row r="22" spans="1:60" outlineLevel="1">
      <c r="A22" s="141">
        <v>14</v>
      </c>
      <c r="B22" s="141" t="s">
        <v>116</v>
      </c>
      <c r="C22" s="177" t="s">
        <v>117</v>
      </c>
      <c r="D22" s="147" t="s">
        <v>113</v>
      </c>
      <c r="E22" s="153">
        <v>28000</v>
      </c>
      <c r="F22" s="155">
        <f t="shared" si="0"/>
        <v>0</v>
      </c>
      <c r="G22" s="156">
        <f t="shared" si="1"/>
        <v>0</v>
      </c>
      <c r="H22" s="156"/>
      <c r="I22" s="156">
        <f t="shared" si="2"/>
        <v>0</v>
      </c>
      <c r="J22" s="156"/>
      <c r="K22" s="156">
        <f t="shared" si="3"/>
        <v>0</v>
      </c>
      <c r="L22" s="156">
        <v>0</v>
      </c>
      <c r="M22" s="156">
        <f t="shared" si="4"/>
        <v>0</v>
      </c>
      <c r="N22" s="148">
        <v>6.9999999999999994E-5</v>
      </c>
      <c r="O22" s="148">
        <f t="shared" si="5"/>
        <v>1.96</v>
      </c>
      <c r="P22" s="148">
        <v>0</v>
      </c>
      <c r="Q22" s="148">
        <f t="shared" si="6"/>
        <v>0</v>
      </c>
      <c r="R22" s="148"/>
      <c r="S22" s="148"/>
      <c r="T22" s="149">
        <v>0</v>
      </c>
      <c r="U22" s="148">
        <f t="shared" si="7"/>
        <v>0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0" t="s">
        <v>90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</row>
    <row r="23" spans="1:60" outlineLevel="1">
      <c r="A23" s="141">
        <v>15</v>
      </c>
      <c r="B23" s="141" t="s">
        <v>118</v>
      </c>
      <c r="C23" s="177" t="s">
        <v>119</v>
      </c>
      <c r="D23" s="147" t="s">
        <v>113</v>
      </c>
      <c r="E23" s="153">
        <v>1000</v>
      </c>
      <c r="F23" s="155">
        <f t="shared" si="0"/>
        <v>0</v>
      </c>
      <c r="G23" s="156">
        <f t="shared" si="1"/>
        <v>0</v>
      </c>
      <c r="H23" s="156"/>
      <c r="I23" s="156">
        <f t="shared" si="2"/>
        <v>0</v>
      </c>
      <c r="J23" s="156"/>
      <c r="K23" s="156">
        <f t="shared" si="3"/>
        <v>0</v>
      </c>
      <c r="L23" s="156">
        <v>0</v>
      </c>
      <c r="M23" s="156">
        <f t="shared" si="4"/>
        <v>0</v>
      </c>
      <c r="N23" s="148">
        <v>1.2999999999999999E-4</v>
      </c>
      <c r="O23" s="148">
        <f t="shared" si="5"/>
        <v>0.13</v>
      </c>
      <c r="P23" s="148">
        <v>0</v>
      </c>
      <c r="Q23" s="148">
        <f t="shared" si="6"/>
        <v>0</v>
      </c>
      <c r="R23" s="148"/>
      <c r="S23" s="148"/>
      <c r="T23" s="149">
        <v>0</v>
      </c>
      <c r="U23" s="148">
        <f t="shared" si="7"/>
        <v>0</v>
      </c>
      <c r="V23" s="140"/>
      <c r="W23" s="140"/>
      <c r="X23" s="140"/>
      <c r="Y23" s="140"/>
      <c r="Z23" s="140"/>
      <c r="AA23" s="140"/>
      <c r="AB23" s="140"/>
      <c r="AC23" s="140"/>
      <c r="AD23" s="140"/>
      <c r="AE23" s="140" t="s">
        <v>90</v>
      </c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</row>
    <row r="24" spans="1:60" outlineLevel="1">
      <c r="A24" s="141">
        <v>16</v>
      </c>
      <c r="B24" s="141" t="s">
        <v>120</v>
      </c>
      <c r="C24" s="177" t="s">
        <v>121</v>
      </c>
      <c r="D24" s="147" t="s">
        <v>89</v>
      </c>
      <c r="E24" s="153">
        <v>232</v>
      </c>
      <c r="F24" s="155">
        <f t="shared" si="0"/>
        <v>0</v>
      </c>
      <c r="G24" s="156">
        <f t="shared" si="1"/>
        <v>0</v>
      </c>
      <c r="H24" s="156"/>
      <c r="I24" s="156">
        <f t="shared" si="2"/>
        <v>0</v>
      </c>
      <c r="J24" s="156"/>
      <c r="K24" s="156">
        <f t="shared" si="3"/>
        <v>0</v>
      </c>
      <c r="L24" s="156">
        <v>0</v>
      </c>
      <c r="M24" s="156">
        <f t="shared" si="4"/>
        <v>0</v>
      </c>
      <c r="N24" s="148">
        <v>5.0000000000000001E-4</v>
      </c>
      <c r="O24" s="148">
        <f t="shared" si="5"/>
        <v>0.11600000000000001</v>
      </c>
      <c r="P24" s="148">
        <v>0</v>
      </c>
      <c r="Q24" s="148">
        <f t="shared" si="6"/>
        <v>0</v>
      </c>
      <c r="R24" s="148"/>
      <c r="S24" s="148"/>
      <c r="T24" s="149">
        <v>0</v>
      </c>
      <c r="U24" s="148">
        <f t="shared" si="7"/>
        <v>0</v>
      </c>
      <c r="V24" s="140"/>
      <c r="W24" s="140"/>
      <c r="X24" s="140"/>
      <c r="Y24" s="140"/>
      <c r="Z24" s="140"/>
      <c r="AA24" s="140"/>
      <c r="AB24" s="140"/>
      <c r="AC24" s="140"/>
      <c r="AD24" s="140"/>
      <c r="AE24" s="140" t="s">
        <v>90</v>
      </c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</row>
    <row r="25" spans="1:60" outlineLevel="1">
      <c r="A25" s="141">
        <v>17</v>
      </c>
      <c r="B25" s="141" t="s">
        <v>122</v>
      </c>
      <c r="C25" s="177" t="s">
        <v>123</v>
      </c>
      <c r="D25" s="147" t="s">
        <v>89</v>
      </c>
      <c r="E25" s="153">
        <v>232</v>
      </c>
      <c r="F25" s="155">
        <f t="shared" si="0"/>
        <v>0</v>
      </c>
      <c r="G25" s="156">
        <f t="shared" si="1"/>
        <v>0</v>
      </c>
      <c r="H25" s="156"/>
      <c r="I25" s="156">
        <f t="shared" si="2"/>
        <v>0</v>
      </c>
      <c r="J25" s="156"/>
      <c r="K25" s="156">
        <f t="shared" si="3"/>
        <v>0</v>
      </c>
      <c r="L25" s="156">
        <v>0</v>
      </c>
      <c r="M25" s="156">
        <f t="shared" si="4"/>
        <v>0</v>
      </c>
      <c r="N25" s="148">
        <v>0</v>
      </c>
      <c r="O25" s="148">
        <f t="shared" si="5"/>
        <v>0</v>
      </c>
      <c r="P25" s="148">
        <v>0</v>
      </c>
      <c r="Q25" s="148">
        <f t="shared" si="6"/>
        <v>0</v>
      </c>
      <c r="R25" s="148"/>
      <c r="S25" s="148"/>
      <c r="T25" s="149">
        <v>0</v>
      </c>
      <c r="U25" s="148">
        <f t="shared" si="7"/>
        <v>0</v>
      </c>
      <c r="V25" s="140"/>
      <c r="W25" s="140"/>
      <c r="X25" s="140"/>
      <c r="Y25" s="140"/>
      <c r="Z25" s="140"/>
      <c r="AA25" s="140"/>
      <c r="AB25" s="140"/>
      <c r="AC25" s="140"/>
      <c r="AD25" s="140"/>
      <c r="AE25" s="140" t="s">
        <v>90</v>
      </c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</row>
    <row r="26" spans="1:60" outlineLevel="1">
      <c r="A26" s="141">
        <v>18</v>
      </c>
      <c r="B26" s="141" t="s">
        <v>124</v>
      </c>
      <c r="C26" s="177" t="s">
        <v>125</v>
      </c>
      <c r="D26" s="147" t="s">
        <v>89</v>
      </c>
      <c r="E26" s="153">
        <v>18</v>
      </c>
      <c r="F26" s="155">
        <f t="shared" si="0"/>
        <v>0</v>
      </c>
      <c r="G26" s="156">
        <f t="shared" si="1"/>
        <v>0</v>
      </c>
      <c r="H26" s="156"/>
      <c r="I26" s="156">
        <f t="shared" si="2"/>
        <v>0</v>
      </c>
      <c r="J26" s="156"/>
      <c r="K26" s="156">
        <f t="shared" si="3"/>
        <v>0</v>
      </c>
      <c r="L26" s="156">
        <v>0</v>
      </c>
      <c r="M26" s="156">
        <f t="shared" si="4"/>
        <v>0</v>
      </c>
      <c r="N26" s="148">
        <v>5.0000000000000001E-4</v>
      </c>
      <c r="O26" s="148">
        <f t="shared" si="5"/>
        <v>8.9999999999999993E-3</v>
      </c>
      <c r="P26" s="148">
        <v>0</v>
      </c>
      <c r="Q26" s="148">
        <f t="shared" si="6"/>
        <v>0</v>
      </c>
      <c r="R26" s="148"/>
      <c r="S26" s="148"/>
      <c r="T26" s="149">
        <v>0</v>
      </c>
      <c r="U26" s="148">
        <f t="shared" si="7"/>
        <v>0</v>
      </c>
      <c r="V26" s="140"/>
      <c r="W26" s="140"/>
      <c r="X26" s="140"/>
      <c r="Y26" s="140"/>
      <c r="Z26" s="140"/>
      <c r="AA26" s="140"/>
      <c r="AB26" s="140"/>
      <c r="AC26" s="140"/>
      <c r="AD26" s="140"/>
      <c r="AE26" s="140" t="s">
        <v>90</v>
      </c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</row>
    <row r="27" spans="1:60" outlineLevel="1">
      <c r="A27" s="141">
        <v>19</v>
      </c>
      <c r="B27" s="141" t="s">
        <v>126</v>
      </c>
      <c r="C27" s="177" t="s">
        <v>127</v>
      </c>
      <c r="D27" s="147" t="s">
        <v>89</v>
      </c>
      <c r="E27" s="153">
        <v>3000</v>
      </c>
      <c r="F27" s="155">
        <f t="shared" si="0"/>
        <v>0</v>
      </c>
      <c r="G27" s="156">
        <f t="shared" si="1"/>
        <v>0</v>
      </c>
      <c r="H27" s="156"/>
      <c r="I27" s="156">
        <f t="shared" si="2"/>
        <v>0</v>
      </c>
      <c r="J27" s="156"/>
      <c r="K27" s="156">
        <f t="shared" si="3"/>
        <v>0</v>
      </c>
      <c r="L27" s="156">
        <v>0</v>
      </c>
      <c r="M27" s="156">
        <f t="shared" si="4"/>
        <v>0</v>
      </c>
      <c r="N27" s="148">
        <v>0</v>
      </c>
      <c r="O27" s="148">
        <f t="shared" si="5"/>
        <v>0</v>
      </c>
      <c r="P27" s="148">
        <v>0</v>
      </c>
      <c r="Q27" s="148">
        <f t="shared" si="6"/>
        <v>0</v>
      </c>
      <c r="R27" s="148"/>
      <c r="S27" s="148"/>
      <c r="T27" s="149">
        <v>0</v>
      </c>
      <c r="U27" s="148">
        <f t="shared" si="7"/>
        <v>0</v>
      </c>
      <c r="V27" s="140"/>
      <c r="W27" s="140"/>
      <c r="X27" s="140"/>
      <c r="Y27" s="140"/>
      <c r="Z27" s="140"/>
      <c r="AA27" s="140"/>
      <c r="AB27" s="140"/>
      <c r="AC27" s="140"/>
      <c r="AD27" s="140"/>
      <c r="AE27" s="140" t="s">
        <v>90</v>
      </c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</row>
    <row r="28" spans="1:60" outlineLevel="1">
      <c r="A28" s="141">
        <v>20</v>
      </c>
      <c r="B28" s="141" t="s">
        <v>128</v>
      </c>
      <c r="C28" s="177" t="s">
        <v>129</v>
      </c>
      <c r="D28" s="147" t="s">
        <v>89</v>
      </c>
      <c r="E28" s="153">
        <v>800</v>
      </c>
      <c r="F28" s="155">
        <f t="shared" si="0"/>
        <v>0</v>
      </c>
      <c r="G28" s="156">
        <f t="shared" si="1"/>
        <v>0</v>
      </c>
      <c r="H28" s="156"/>
      <c r="I28" s="156">
        <f t="shared" si="2"/>
        <v>0</v>
      </c>
      <c r="J28" s="156"/>
      <c r="K28" s="156">
        <f t="shared" si="3"/>
        <v>0</v>
      </c>
      <c r="L28" s="156">
        <v>0</v>
      </c>
      <c r="M28" s="156">
        <f t="shared" si="4"/>
        <v>0</v>
      </c>
      <c r="N28" s="148">
        <v>1E-4</v>
      </c>
      <c r="O28" s="148">
        <f t="shared" si="5"/>
        <v>0.08</v>
      </c>
      <c r="P28" s="148">
        <v>0</v>
      </c>
      <c r="Q28" s="148">
        <f t="shared" si="6"/>
        <v>0</v>
      </c>
      <c r="R28" s="148"/>
      <c r="S28" s="148"/>
      <c r="T28" s="149">
        <v>0</v>
      </c>
      <c r="U28" s="148">
        <f t="shared" si="7"/>
        <v>0</v>
      </c>
      <c r="V28" s="140"/>
      <c r="W28" s="140"/>
      <c r="X28" s="140"/>
      <c r="Y28" s="140"/>
      <c r="Z28" s="140"/>
      <c r="AA28" s="140"/>
      <c r="AB28" s="140"/>
      <c r="AC28" s="140"/>
      <c r="AD28" s="140"/>
      <c r="AE28" s="140" t="s">
        <v>90</v>
      </c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</row>
    <row r="29" spans="1:60" outlineLevel="1">
      <c r="A29" s="141">
        <v>21</v>
      </c>
      <c r="B29" s="141" t="s">
        <v>130</v>
      </c>
      <c r="C29" s="177" t="s">
        <v>131</v>
      </c>
      <c r="D29" s="147" t="s">
        <v>89</v>
      </c>
      <c r="E29" s="153">
        <v>1000</v>
      </c>
      <c r="F29" s="155">
        <f t="shared" si="0"/>
        <v>0</v>
      </c>
      <c r="G29" s="156">
        <f t="shared" si="1"/>
        <v>0</v>
      </c>
      <c r="H29" s="156"/>
      <c r="I29" s="156">
        <f t="shared" si="2"/>
        <v>0</v>
      </c>
      <c r="J29" s="156"/>
      <c r="K29" s="156">
        <f t="shared" si="3"/>
        <v>0</v>
      </c>
      <c r="L29" s="156">
        <v>0</v>
      </c>
      <c r="M29" s="156">
        <f t="shared" si="4"/>
        <v>0</v>
      </c>
      <c r="N29" s="148">
        <v>0</v>
      </c>
      <c r="O29" s="148">
        <f t="shared" si="5"/>
        <v>0</v>
      </c>
      <c r="P29" s="148">
        <v>0</v>
      </c>
      <c r="Q29" s="148">
        <f t="shared" si="6"/>
        <v>0</v>
      </c>
      <c r="R29" s="148"/>
      <c r="S29" s="148"/>
      <c r="T29" s="149">
        <v>0</v>
      </c>
      <c r="U29" s="148">
        <f t="shared" si="7"/>
        <v>0</v>
      </c>
      <c r="V29" s="140"/>
      <c r="W29" s="140"/>
      <c r="X29" s="140"/>
      <c r="Y29" s="140"/>
      <c r="Z29" s="140"/>
      <c r="AA29" s="140"/>
      <c r="AB29" s="140"/>
      <c r="AC29" s="140"/>
      <c r="AD29" s="140"/>
      <c r="AE29" s="140" t="s">
        <v>90</v>
      </c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</row>
    <row r="30" spans="1:60" ht="14">
      <c r="A30" s="142" t="s">
        <v>85</v>
      </c>
      <c r="B30" s="142" t="s">
        <v>57</v>
      </c>
      <c r="C30" s="178" t="s">
        <v>30</v>
      </c>
      <c r="D30" s="150"/>
      <c r="E30" s="154"/>
      <c r="F30" s="157"/>
      <c r="G30" s="157">
        <f>SUMIF(AE31:AE38,"&lt;&gt;NOR",G31:G38)</f>
        <v>0</v>
      </c>
      <c r="H30" s="157"/>
      <c r="I30" s="157">
        <f>SUM(I31:I38)</f>
        <v>0</v>
      </c>
      <c r="J30" s="157"/>
      <c r="K30" s="157">
        <f>SUM(K31:K38)</f>
        <v>0</v>
      </c>
      <c r="L30" s="157"/>
      <c r="M30" s="157">
        <f>SUM(M31:M38)</f>
        <v>0</v>
      </c>
      <c r="N30" s="151"/>
      <c r="O30" s="151">
        <f>SUM(O31:O38)</f>
        <v>1.5800000000000002E-2</v>
      </c>
      <c r="P30" s="151"/>
      <c r="Q30" s="151">
        <f>SUM(Q31:Q38)</f>
        <v>0</v>
      </c>
      <c r="R30" s="151"/>
      <c r="S30" s="151"/>
      <c r="T30" s="152"/>
      <c r="U30" s="151">
        <f>SUM(U31:U38)</f>
        <v>578.58000000000004</v>
      </c>
      <c r="AE30" t="s">
        <v>86</v>
      </c>
    </row>
    <row r="31" spans="1:60" outlineLevel="1">
      <c r="A31" s="141">
        <v>22</v>
      </c>
      <c r="B31" s="141" t="s">
        <v>132</v>
      </c>
      <c r="C31" s="177" t="s">
        <v>133</v>
      </c>
      <c r="D31" s="147" t="s">
        <v>134</v>
      </c>
      <c r="E31" s="153">
        <v>103</v>
      </c>
      <c r="F31" s="155">
        <f t="shared" ref="F31:F38" si="8">H31+J31</f>
        <v>0</v>
      </c>
      <c r="G31" s="156">
        <f t="shared" ref="G31:G38" si="9">ROUND(E31*F31,2)</f>
        <v>0</v>
      </c>
      <c r="H31" s="156"/>
      <c r="I31" s="156">
        <f t="shared" ref="I31:I38" si="10">ROUND(E31*H31,2)</f>
        <v>0</v>
      </c>
      <c r="J31" s="156"/>
      <c r="K31" s="156">
        <f t="shared" ref="K31:K38" si="11">ROUND(E31*J31,2)</f>
        <v>0</v>
      </c>
      <c r="L31" s="156">
        <v>0</v>
      </c>
      <c r="M31" s="156">
        <f t="shared" ref="M31:M38" si="12">G31*(1+L31/100)</f>
        <v>0</v>
      </c>
      <c r="N31" s="148">
        <v>0</v>
      </c>
      <c r="O31" s="148">
        <f t="shared" ref="O31:O38" si="13">ROUND(E31*N31,5)</f>
        <v>0</v>
      </c>
      <c r="P31" s="148">
        <v>0</v>
      </c>
      <c r="Q31" s="148">
        <f t="shared" ref="Q31:Q38" si="14">ROUND(E31*P31,5)</f>
        <v>0</v>
      </c>
      <c r="R31" s="148"/>
      <c r="S31" s="148"/>
      <c r="T31" s="149">
        <v>0.1062</v>
      </c>
      <c r="U31" s="148">
        <f t="shared" ref="U31:U38" si="15">ROUND(E31*T31,2)</f>
        <v>10.94</v>
      </c>
      <c r="V31" s="140"/>
      <c r="W31" s="140"/>
      <c r="X31" s="140"/>
      <c r="Y31" s="140"/>
      <c r="Z31" s="140"/>
      <c r="AA31" s="140"/>
      <c r="AB31" s="140"/>
      <c r="AC31" s="140"/>
      <c r="AD31" s="140"/>
      <c r="AE31" s="140" t="s">
        <v>135</v>
      </c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</row>
    <row r="32" spans="1:60" outlineLevel="1">
      <c r="A32" s="141">
        <v>23</v>
      </c>
      <c r="B32" s="141" t="s">
        <v>136</v>
      </c>
      <c r="C32" s="177" t="s">
        <v>137</v>
      </c>
      <c r="D32" s="147" t="s">
        <v>134</v>
      </c>
      <c r="E32" s="153">
        <v>103</v>
      </c>
      <c r="F32" s="155">
        <f t="shared" si="8"/>
        <v>0</v>
      </c>
      <c r="G32" s="156">
        <f t="shared" si="9"/>
        <v>0</v>
      </c>
      <c r="H32" s="156"/>
      <c r="I32" s="156">
        <f t="shared" si="10"/>
        <v>0</v>
      </c>
      <c r="J32" s="156"/>
      <c r="K32" s="156">
        <f t="shared" si="11"/>
        <v>0</v>
      </c>
      <c r="L32" s="156">
        <v>0</v>
      </c>
      <c r="M32" s="156">
        <f t="shared" si="12"/>
        <v>0</v>
      </c>
      <c r="N32" s="148">
        <v>0</v>
      </c>
      <c r="O32" s="148">
        <f t="shared" si="13"/>
        <v>0</v>
      </c>
      <c r="P32" s="148">
        <v>0</v>
      </c>
      <c r="Q32" s="148">
        <f t="shared" si="14"/>
        <v>0</v>
      </c>
      <c r="R32" s="148"/>
      <c r="S32" s="148"/>
      <c r="T32" s="149">
        <v>8.2000000000000003E-2</v>
      </c>
      <c r="U32" s="148">
        <f t="shared" si="15"/>
        <v>8.4499999999999993</v>
      </c>
      <c r="V32" s="140"/>
      <c r="W32" s="140"/>
      <c r="X32" s="140"/>
      <c r="Y32" s="140"/>
      <c r="Z32" s="140"/>
      <c r="AA32" s="140"/>
      <c r="AB32" s="140"/>
      <c r="AC32" s="140"/>
      <c r="AD32" s="140"/>
      <c r="AE32" s="140" t="s">
        <v>135</v>
      </c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</row>
    <row r="33" spans="1:60" outlineLevel="1">
      <c r="A33" s="141">
        <v>24</v>
      </c>
      <c r="B33" s="141" t="s">
        <v>138</v>
      </c>
      <c r="C33" s="177" t="s">
        <v>139</v>
      </c>
      <c r="D33" s="147" t="s">
        <v>134</v>
      </c>
      <c r="E33" s="153">
        <v>232</v>
      </c>
      <c r="F33" s="155">
        <f t="shared" si="8"/>
        <v>0</v>
      </c>
      <c r="G33" s="156">
        <f t="shared" si="9"/>
        <v>0</v>
      </c>
      <c r="H33" s="156"/>
      <c r="I33" s="156">
        <f t="shared" si="10"/>
        <v>0</v>
      </c>
      <c r="J33" s="156"/>
      <c r="K33" s="156">
        <f t="shared" si="11"/>
        <v>0</v>
      </c>
      <c r="L33" s="156">
        <v>0</v>
      </c>
      <c r="M33" s="156">
        <f t="shared" si="12"/>
        <v>0</v>
      </c>
      <c r="N33" s="148">
        <v>0</v>
      </c>
      <c r="O33" s="148">
        <f t="shared" si="13"/>
        <v>0</v>
      </c>
      <c r="P33" s="148">
        <v>0</v>
      </c>
      <c r="Q33" s="148">
        <f t="shared" si="14"/>
        <v>0</v>
      </c>
      <c r="R33" s="148"/>
      <c r="S33" s="148"/>
      <c r="T33" s="149">
        <v>0.33629999999999999</v>
      </c>
      <c r="U33" s="148">
        <f t="shared" si="15"/>
        <v>78.02</v>
      </c>
      <c r="V33" s="140"/>
      <c r="W33" s="140"/>
      <c r="X33" s="140"/>
      <c r="Y33" s="140"/>
      <c r="Z33" s="140"/>
      <c r="AA33" s="140"/>
      <c r="AB33" s="140"/>
      <c r="AC33" s="140"/>
      <c r="AD33" s="140"/>
      <c r="AE33" s="140" t="s">
        <v>135</v>
      </c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</row>
    <row r="34" spans="1:60" outlineLevel="1">
      <c r="A34" s="141">
        <v>25</v>
      </c>
      <c r="B34" s="141" t="s">
        <v>140</v>
      </c>
      <c r="C34" s="177" t="s">
        <v>141</v>
      </c>
      <c r="D34" s="147" t="s">
        <v>134</v>
      </c>
      <c r="E34" s="153">
        <v>232</v>
      </c>
      <c r="F34" s="155">
        <f t="shared" si="8"/>
        <v>0</v>
      </c>
      <c r="G34" s="156">
        <f t="shared" si="9"/>
        <v>0</v>
      </c>
      <c r="H34" s="156"/>
      <c r="I34" s="156">
        <f t="shared" si="10"/>
        <v>0</v>
      </c>
      <c r="J34" s="156"/>
      <c r="K34" s="156">
        <f t="shared" si="11"/>
        <v>0</v>
      </c>
      <c r="L34" s="156">
        <v>0</v>
      </c>
      <c r="M34" s="156">
        <f t="shared" si="12"/>
        <v>0</v>
      </c>
      <c r="N34" s="148">
        <v>0</v>
      </c>
      <c r="O34" s="148">
        <f t="shared" si="13"/>
        <v>0</v>
      </c>
      <c r="P34" s="148">
        <v>0</v>
      </c>
      <c r="Q34" s="148">
        <f t="shared" si="14"/>
        <v>0</v>
      </c>
      <c r="R34" s="148"/>
      <c r="S34" s="148"/>
      <c r="T34" s="149">
        <v>0.17</v>
      </c>
      <c r="U34" s="148">
        <f t="shared" si="15"/>
        <v>39.44</v>
      </c>
      <c r="V34" s="140"/>
      <c r="W34" s="140"/>
      <c r="X34" s="140"/>
      <c r="Y34" s="140"/>
      <c r="Z34" s="140"/>
      <c r="AA34" s="140"/>
      <c r="AB34" s="140"/>
      <c r="AC34" s="140"/>
      <c r="AD34" s="140"/>
      <c r="AE34" s="140" t="s">
        <v>135</v>
      </c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</row>
    <row r="35" spans="1:60" outlineLevel="1">
      <c r="A35" s="141">
        <v>26</v>
      </c>
      <c r="B35" s="141" t="s">
        <v>142</v>
      </c>
      <c r="C35" s="177" t="s">
        <v>143</v>
      </c>
      <c r="D35" s="147" t="s">
        <v>113</v>
      </c>
      <c r="E35" s="153">
        <v>7000</v>
      </c>
      <c r="F35" s="155">
        <f t="shared" si="8"/>
        <v>0</v>
      </c>
      <c r="G35" s="156">
        <f t="shared" si="9"/>
        <v>0</v>
      </c>
      <c r="H35" s="156"/>
      <c r="I35" s="156">
        <f t="shared" si="10"/>
        <v>0</v>
      </c>
      <c r="J35" s="156"/>
      <c r="K35" s="156">
        <f t="shared" si="11"/>
        <v>0</v>
      </c>
      <c r="L35" s="156">
        <v>0</v>
      </c>
      <c r="M35" s="156">
        <f t="shared" si="12"/>
        <v>0</v>
      </c>
      <c r="N35" s="148">
        <v>0</v>
      </c>
      <c r="O35" s="148">
        <f t="shared" si="13"/>
        <v>0</v>
      </c>
      <c r="P35" s="148">
        <v>0</v>
      </c>
      <c r="Q35" s="148">
        <f t="shared" si="14"/>
        <v>0</v>
      </c>
      <c r="R35" s="148"/>
      <c r="S35" s="148"/>
      <c r="T35" s="149">
        <v>2.3E-2</v>
      </c>
      <c r="U35" s="148">
        <f t="shared" si="15"/>
        <v>161</v>
      </c>
      <c r="V35" s="140"/>
      <c r="W35" s="140"/>
      <c r="X35" s="140"/>
      <c r="Y35" s="140"/>
      <c r="Z35" s="140"/>
      <c r="AA35" s="140"/>
      <c r="AB35" s="140"/>
      <c r="AC35" s="140"/>
      <c r="AD35" s="140"/>
      <c r="AE35" s="140" t="s">
        <v>135</v>
      </c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</row>
    <row r="36" spans="1:60" outlineLevel="1">
      <c r="A36" s="141">
        <v>27</v>
      </c>
      <c r="B36" s="141" t="s">
        <v>144</v>
      </c>
      <c r="C36" s="177" t="s">
        <v>145</v>
      </c>
      <c r="D36" s="147" t="s">
        <v>113</v>
      </c>
      <c r="E36" s="153">
        <v>3300</v>
      </c>
      <c r="F36" s="155">
        <f t="shared" si="8"/>
        <v>0</v>
      </c>
      <c r="G36" s="156">
        <f t="shared" si="9"/>
        <v>0</v>
      </c>
      <c r="H36" s="156"/>
      <c r="I36" s="156">
        <f t="shared" si="10"/>
        <v>0</v>
      </c>
      <c r="J36" s="156"/>
      <c r="K36" s="156">
        <f t="shared" si="11"/>
        <v>0</v>
      </c>
      <c r="L36" s="156">
        <v>0</v>
      </c>
      <c r="M36" s="156">
        <f t="shared" si="12"/>
        <v>0</v>
      </c>
      <c r="N36" s="148">
        <v>0</v>
      </c>
      <c r="O36" s="148">
        <f t="shared" si="13"/>
        <v>0</v>
      </c>
      <c r="P36" s="148">
        <v>0</v>
      </c>
      <c r="Q36" s="148">
        <f t="shared" si="14"/>
        <v>0</v>
      </c>
      <c r="R36" s="148"/>
      <c r="S36" s="148"/>
      <c r="T36" s="149">
        <v>0.02</v>
      </c>
      <c r="U36" s="148">
        <f t="shared" si="15"/>
        <v>66</v>
      </c>
      <c r="V36" s="140"/>
      <c r="W36" s="140"/>
      <c r="X36" s="140"/>
      <c r="Y36" s="140"/>
      <c r="Z36" s="140"/>
      <c r="AA36" s="140"/>
      <c r="AB36" s="140"/>
      <c r="AC36" s="140"/>
      <c r="AD36" s="140"/>
      <c r="AE36" s="140" t="s">
        <v>135</v>
      </c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</row>
    <row r="37" spans="1:60" outlineLevel="1">
      <c r="A37" s="141">
        <v>28</v>
      </c>
      <c r="B37" s="141" t="s">
        <v>146</v>
      </c>
      <c r="C37" s="177" t="s">
        <v>147</v>
      </c>
      <c r="D37" s="147" t="s">
        <v>134</v>
      </c>
      <c r="E37" s="153">
        <v>381</v>
      </c>
      <c r="F37" s="155">
        <f t="shared" si="8"/>
        <v>0</v>
      </c>
      <c r="G37" s="156">
        <f t="shared" si="9"/>
        <v>0</v>
      </c>
      <c r="H37" s="156"/>
      <c r="I37" s="156">
        <f t="shared" si="10"/>
        <v>0</v>
      </c>
      <c r="J37" s="156"/>
      <c r="K37" s="156">
        <f t="shared" si="11"/>
        <v>0</v>
      </c>
      <c r="L37" s="156">
        <v>0</v>
      </c>
      <c r="M37" s="156">
        <f t="shared" si="12"/>
        <v>0</v>
      </c>
      <c r="N37" s="148">
        <v>4.0000000000000003E-5</v>
      </c>
      <c r="O37" s="148">
        <f t="shared" si="13"/>
        <v>1.524E-2</v>
      </c>
      <c r="P37" s="148">
        <v>0</v>
      </c>
      <c r="Q37" s="148">
        <f t="shared" si="14"/>
        <v>0</v>
      </c>
      <c r="R37" s="148"/>
      <c r="S37" s="148"/>
      <c r="T37" s="149">
        <v>0.51400000000000001</v>
      </c>
      <c r="U37" s="148">
        <f t="shared" si="15"/>
        <v>195.83</v>
      </c>
      <c r="V37" s="140"/>
      <c r="W37" s="140"/>
      <c r="X37" s="140"/>
      <c r="Y37" s="140"/>
      <c r="Z37" s="140"/>
      <c r="AA37" s="140"/>
      <c r="AB37" s="140"/>
      <c r="AC37" s="140"/>
      <c r="AD37" s="140"/>
      <c r="AE37" s="140" t="s">
        <v>135</v>
      </c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</row>
    <row r="38" spans="1:60" outlineLevel="1">
      <c r="A38" s="166">
        <v>29</v>
      </c>
      <c r="B38" s="166" t="s">
        <v>148</v>
      </c>
      <c r="C38" s="179" t="s">
        <v>149</v>
      </c>
      <c r="D38" s="167" t="s">
        <v>134</v>
      </c>
      <c r="E38" s="168">
        <v>14</v>
      </c>
      <c r="F38" s="169">
        <f t="shared" si="8"/>
        <v>0</v>
      </c>
      <c r="G38" s="170">
        <f t="shared" si="9"/>
        <v>0</v>
      </c>
      <c r="H38" s="170"/>
      <c r="I38" s="170">
        <f t="shared" si="10"/>
        <v>0</v>
      </c>
      <c r="J38" s="170"/>
      <c r="K38" s="170">
        <f t="shared" si="11"/>
        <v>0</v>
      </c>
      <c r="L38" s="170">
        <v>0</v>
      </c>
      <c r="M38" s="170">
        <f t="shared" si="12"/>
        <v>0</v>
      </c>
      <c r="N38" s="171">
        <v>4.0000000000000003E-5</v>
      </c>
      <c r="O38" s="171">
        <f t="shared" si="13"/>
        <v>5.5999999999999995E-4</v>
      </c>
      <c r="P38" s="171">
        <v>0</v>
      </c>
      <c r="Q38" s="171">
        <f t="shared" si="14"/>
        <v>0</v>
      </c>
      <c r="R38" s="171"/>
      <c r="S38" s="171"/>
      <c r="T38" s="172">
        <v>1.35</v>
      </c>
      <c r="U38" s="171">
        <f t="shared" si="15"/>
        <v>18.899999999999999</v>
      </c>
      <c r="V38" s="140"/>
      <c r="W38" s="140"/>
      <c r="X38" s="140"/>
      <c r="Y38" s="140"/>
      <c r="Z38" s="140"/>
      <c r="AA38" s="140"/>
      <c r="AB38" s="140"/>
      <c r="AC38" s="140"/>
      <c r="AD38" s="140"/>
      <c r="AE38" s="140" t="s">
        <v>135</v>
      </c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</row>
    <row r="39" spans="1:60" ht="14">
      <c r="A39" s="4"/>
      <c r="B39" s="5" t="s">
        <v>150</v>
      </c>
      <c r="C39" s="180" t="s">
        <v>150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AC39">
        <v>12</v>
      </c>
      <c r="AD39">
        <v>21</v>
      </c>
    </row>
    <row r="40" spans="1:60" ht="14">
      <c r="A40" s="173"/>
      <c r="B40" s="174" t="s">
        <v>28</v>
      </c>
      <c r="C40" s="181" t="s">
        <v>150</v>
      </c>
      <c r="D40" s="175"/>
      <c r="E40" s="175"/>
      <c r="F40" s="175"/>
      <c r="G40" s="176">
        <f>G8+G30</f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AC40">
        <f>SUMIF(L7:L38,AC39,G7:G38)</f>
        <v>0</v>
      </c>
      <c r="AD40">
        <f>SUMIF(L7:L38,AD39,G7:G38)</f>
        <v>0</v>
      </c>
      <c r="AE40" t="s">
        <v>151</v>
      </c>
    </row>
    <row r="41" spans="1:60" ht="14">
      <c r="A41" s="4"/>
      <c r="B41" s="5" t="s">
        <v>150</v>
      </c>
      <c r="C41" s="180" t="s">
        <v>150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60" ht="14">
      <c r="A42" s="4"/>
      <c r="B42" s="5" t="s">
        <v>150</v>
      </c>
      <c r="C42" s="180" t="s">
        <v>150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60">
      <c r="A43" s="240" t="s">
        <v>152</v>
      </c>
      <c r="B43" s="240"/>
      <c r="C43" s="24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60">
      <c r="A44" s="242"/>
      <c r="B44" s="243"/>
      <c r="C44" s="244"/>
      <c r="D44" s="243"/>
      <c r="E44" s="243"/>
      <c r="F44" s="243"/>
      <c r="G44" s="245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AE44" t="s">
        <v>153</v>
      </c>
    </row>
    <row r="45" spans="1:60">
      <c r="A45" s="246"/>
      <c r="B45" s="247"/>
      <c r="C45" s="248"/>
      <c r="D45" s="247"/>
      <c r="E45" s="247"/>
      <c r="F45" s="247"/>
      <c r="G45" s="24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60">
      <c r="A46" s="246"/>
      <c r="B46" s="247"/>
      <c r="C46" s="248"/>
      <c r="D46" s="247"/>
      <c r="E46" s="247"/>
      <c r="F46" s="247"/>
      <c r="G46" s="249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60">
      <c r="A47" s="246"/>
      <c r="B47" s="247"/>
      <c r="C47" s="248"/>
      <c r="D47" s="247"/>
      <c r="E47" s="247"/>
      <c r="F47" s="247"/>
      <c r="G47" s="249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60">
      <c r="A48" s="250"/>
      <c r="B48" s="251"/>
      <c r="C48" s="252"/>
      <c r="D48" s="251"/>
      <c r="E48" s="251"/>
      <c r="F48" s="251"/>
      <c r="G48" s="25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31" ht="14">
      <c r="A49" s="4"/>
      <c r="B49" s="5" t="s">
        <v>150</v>
      </c>
      <c r="C49" s="180" t="s">
        <v>150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31">
      <c r="C50" s="182"/>
      <c r="AE50" t="s">
        <v>154</v>
      </c>
    </row>
  </sheetData>
  <mergeCells count="6">
    <mergeCell ref="A44:G48"/>
    <mergeCell ref="A1:G1"/>
    <mergeCell ref="C2:G2"/>
    <mergeCell ref="C3:G3"/>
    <mergeCell ref="C4:G4"/>
    <mergeCell ref="A43:C43"/>
  </mergeCells>
  <pageMargins left="0.39370078740157499" right="0.19685039370078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Ctirad Roška</dc:creator>
  <cp:lastModifiedBy>Milan Maršíček</cp:lastModifiedBy>
  <cp:lastPrinted>2014-02-28T09:52:57Z</cp:lastPrinted>
  <dcterms:created xsi:type="dcterms:W3CDTF">2009-04-08T07:15:50Z</dcterms:created>
  <dcterms:modified xsi:type="dcterms:W3CDTF">2025-12-03T14:40:49Z</dcterms:modified>
</cp:coreProperties>
</file>