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90" yWindow="-90" windowWidth="18435" windowHeight="10875" tabRatio="789"/>
  </bookViews>
  <sheets>
    <sheet name="Rekapitulace stavby" sheetId="1" r:id="rId1"/>
    <sheet name="ASŘ" sheetId="2" r:id="rId2"/>
    <sheet name="EI" sheetId="11" r:id="rId3"/>
    <sheet name="ZTI" sheetId="12" r:id="rId4"/>
    <sheet name="Vybavení-mrazírny" sheetId="19" r:id="rId5"/>
    <sheet name="Ostatní-zařízení" sheetId="17" r:id="rId6"/>
    <sheet name="VRN" sheetId="22" r:id="rId7"/>
  </sheets>
  <definedNames>
    <definedName name="_xlnm.Print_Titles" localSheetId="1">ASŘ!#REF!</definedName>
    <definedName name="_xlnm.Print_Titles" localSheetId="0">'Rekapitulace stavby'!$92:$92</definedName>
    <definedName name="_xlnm.Print_Area" localSheetId="1">ASŘ!$A$1:$J$263</definedName>
    <definedName name="_xlnm.Print_Area" localSheetId="2">EI!$C$4:$J$160</definedName>
    <definedName name="_xlnm.Print_Area" localSheetId="5">'Ostatní-zařízení'!$C$4:$J$147</definedName>
    <definedName name="_xlnm.Print_Area" localSheetId="0">'Rekapitulace stavby'!$D$4:$AO$76,'Rekapitulace stavby'!$C$82:$AQ$102</definedName>
    <definedName name="_xlnm.Print_Area" localSheetId="6">VRN!$A$1:$J$137</definedName>
    <definedName name="_xlnm.Print_Area" localSheetId="4">'Vybavení-mrazírny'!$C$3:$J$270</definedName>
    <definedName name="_xlnm.Print_Area" localSheetId="3">ZTI!$C$4:$J$216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7" i="12" l="1"/>
  <c r="J138" i="12"/>
  <c r="J139" i="12"/>
  <c r="J140" i="12"/>
  <c r="J141" i="12"/>
  <c r="J142" i="12"/>
  <c r="J143" i="12"/>
  <c r="J143" i="19" l="1"/>
  <c r="J158" i="19"/>
  <c r="J167" i="19"/>
  <c r="J190" i="19"/>
  <c r="J200" i="19"/>
  <c r="J217" i="19"/>
  <c r="J227" i="19" s="1"/>
  <c r="J238" i="19"/>
  <c r="J248" i="19"/>
  <c r="J257" i="19"/>
  <c r="J254" i="19"/>
  <c r="H260" i="19"/>
  <c r="S260" i="19" s="1"/>
  <c r="S259" i="19" s="1"/>
  <c r="J260" i="19"/>
  <c r="BD260" i="19" s="1"/>
  <c r="O260" i="19"/>
  <c r="Q260" i="19"/>
  <c r="BE260" i="19"/>
  <c r="BF260" i="19"/>
  <c r="BG260" i="19"/>
  <c r="BH260" i="19"/>
  <c r="BJ260" i="19"/>
  <c r="J261" i="19"/>
  <c r="BD261" i="19" s="1"/>
  <c r="O261" i="19"/>
  <c r="Q261" i="19"/>
  <c r="S261" i="19"/>
  <c r="BE261" i="19"/>
  <c r="BF261" i="19"/>
  <c r="BG261" i="19"/>
  <c r="BH261" i="19"/>
  <c r="BJ261" i="19"/>
  <c r="J262" i="19"/>
  <c r="O262" i="19"/>
  <c r="Q262" i="19"/>
  <c r="S262" i="19"/>
  <c r="BD262" i="19"/>
  <c r="BE262" i="19"/>
  <c r="BF262" i="19"/>
  <c r="BG262" i="19"/>
  <c r="BH262" i="19"/>
  <c r="BJ262" i="19"/>
  <c r="J263" i="19"/>
  <c r="O263" i="19"/>
  <c r="Q263" i="19"/>
  <c r="S263" i="19"/>
  <c r="BD263" i="19"/>
  <c r="BE263" i="19"/>
  <c r="BF263" i="19"/>
  <c r="BG263" i="19"/>
  <c r="BH263" i="19"/>
  <c r="BJ263" i="19"/>
  <c r="J264" i="19"/>
  <c r="BD264" i="19" s="1"/>
  <c r="O264" i="19"/>
  <c r="Q264" i="19"/>
  <c r="S264" i="19"/>
  <c r="BE264" i="19"/>
  <c r="BF264" i="19"/>
  <c r="BG264" i="19"/>
  <c r="BH264" i="19"/>
  <c r="BJ264" i="19"/>
  <c r="J265" i="19"/>
  <c r="BD265" i="19" s="1"/>
  <c r="O265" i="19"/>
  <c r="Q265" i="19"/>
  <c r="S265" i="19"/>
  <c r="BE265" i="19"/>
  <c r="BF265" i="19"/>
  <c r="BG265" i="19"/>
  <c r="BH265" i="19"/>
  <c r="BJ265" i="19"/>
  <c r="J266" i="19"/>
  <c r="BD266" i="19" s="1"/>
  <c r="O266" i="19"/>
  <c r="Q266" i="19"/>
  <c r="S266" i="19"/>
  <c r="BE266" i="19"/>
  <c r="BF266" i="19"/>
  <c r="BG266" i="19"/>
  <c r="BH266" i="19"/>
  <c r="BJ266" i="19"/>
  <c r="BJ259" i="19" l="1"/>
  <c r="Q259" i="19"/>
  <c r="O259" i="19"/>
  <c r="J267" i="19"/>
  <c r="J243" i="19"/>
  <c r="J262" i="2"/>
  <c r="BD262" i="2" s="1"/>
  <c r="J261" i="2"/>
  <c r="J260" i="2" s="1"/>
  <c r="J259" i="2"/>
  <c r="J257" i="2"/>
  <c r="J256" i="2"/>
  <c r="J254" i="2"/>
  <c r="J253" i="2"/>
  <c r="J250" i="2"/>
  <c r="J248" i="2"/>
  <c r="BD248" i="2" s="1"/>
  <c r="J246" i="2"/>
  <c r="J244" i="2"/>
  <c r="J243" i="2"/>
  <c r="J242" i="2"/>
  <c r="J241" i="2"/>
  <c r="J240" i="2"/>
  <c r="J239" i="2"/>
  <c r="J238" i="2"/>
  <c r="J237" i="2"/>
  <c r="BD237" i="2" s="1"/>
  <c r="J236" i="2"/>
  <c r="J234" i="2"/>
  <c r="J233" i="2"/>
  <c r="BD233" i="2" s="1"/>
  <c r="J232" i="2"/>
  <c r="J230" i="2"/>
  <c r="BD230" i="2" s="1"/>
  <c r="J228" i="2"/>
  <c r="J226" i="2"/>
  <c r="BD226" i="2" s="1"/>
  <c r="J224" i="2"/>
  <c r="J222" i="2"/>
  <c r="J220" i="2"/>
  <c r="J218" i="2"/>
  <c r="J216" i="2"/>
  <c r="BD216" i="2" s="1"/>
  <c r="J213" i="2"/>
  <c r="J211" i="2"/>
  <c r="J209" i="2"/>
  <c r="J207" i="2"/>
  <c r="J205" i="2"/>
  <c r="BD205" i="2" s="1"/>
  <c r="J203" i="2"/>
  <c r="J201" i="2"/>
  <c r="BD201" i="2" s="1"/>
  <c r="J199" i="2"/>
  <c r="J197" i="2"/>
  <c r="J195" i="2"/>
  <c r="J192" i="2"/>
  <c r="J191" i="2" s="1"/>
  <c r="J190" i="2"/>
  <c r="J189" i="2"/>
  <c r="J188" i="2"/>
  <c r="J187" i="2"/>
  <c r="J185" i="2"/>
  <c r="J184" i="2"/>
  <c r="BD184" i="2" s="1"/>
  <c r="J183" i="2"/>
  <c r="J182" i="2"/>
  <c r="J181" i="2"/>
  <c r="J180" i="2"/>
  <c r="J179" i="2"/>
  <c r="BD179" i="2" s="1"/>
  <c r="J178" i="2"/>
  <c r="J177" i="2"/>
  <c r="J176" i="2"/>
  <c r="J175" i="2"/>
  <c r="J174" i="2"/>
  <c r="J173" i="2"/>
  <c r="J172" i="2"/>
  <c r="J170" i="2"/>
  <c r="J169" i="2"/>
  <c r="BD169" i="2" s="1"/>
  <c r="J168" i="2"/>
  <c r="J167" i="2"/>
  <c r="J166" i="2"/>
  <c r="BD166" i="2" s="1"/>
  <c r="J165" i="2"/>
  <c r="J164" i="2"/>
  <c r="J163" i="2"/>
  <c r="J162" i="2"/>
  <c r="J161" i="2"/>
  <c r="J160" i="2"/>
  <c r="J155" i="2"/>
  <c r="J154" i="2"/>
  <c r="J153" i="2"/>
  <c r="J151" i="2"/>
  <c r="J150" i="2"/>
  <c r="J149" i="2"/>
  <c r="J148" i="2"/>
  <c r="J147" i="2"/>
  <c r="BD147" i="2" s="1"/>
  <c r="J146" i="2"/>
  <c r="J145" i="2"/>
  <c r="J144" i="2"/>
  <c r="J142" i="2"/>
  <c r="J141" i="2"/>
  <c r="J140" i="2"/>
  <c r="J139" i="2"/>
  <c r="BD139" i="2" s="1"/>
  <c r="J138" i="2"/>
  <c r="J137" i="2"/>
  <c r="BD137" i="2" s="1"/>
  <c r="J136" i="2"/>
  <c r="J99" i="2" s="1"/>
  <c r="J135" i="2"/>
  <c r="J134" i="2"/>
  <c r="J133" i="2"/>
  <c r="J258" i="2"/>
  <c r="BD258" i="2" s="1"/>
  <c r="J252" i="2"/>
  <c r="J251" i="2"/>
  <c r="J247" i="2"/>
  <c r="J231" i="2"/>
  <c r="J229" i="2"/>
  <c r="J227" i="2"/>
  <c r="J223" i="2"/>
  <c r="J221" i="2"/>
  <c r="J219" i="2"/>
  <c r="J217" i="2"/>
  <c r="J215" i="2"/>
  <c r="J214" i="2"/>
  <c r="J210" i="2"/>
  <c r="J206" i="2"/>
  <c r="J204" i="2"/>
  <c r="J202" i="2"/>
  <c r="J200" i="2"/>
  <c r="J198" i="2"/>
  <c r="J196" i="2"/>
  <c r="J158" i="2"/>
  <c r="J157" i="2"/>
  <c r="J156" i="2"/>
  <c r="J132" i="2"/>
  <c r="BD203" i="2"/>
  <c r="BD211" i="2"/>
  <c r="BD234" i="2"/>
  <c r="BD243" i="2"/>
  <c r="BJ263" i="2"/>
  <c r="BH263" i="2"/>
  <c r="BG263" i="2"/>
  <c r="BF263" i="2"/>
  <c r="BE263" i="2"/>
  <c r="S263" i="2"/>
  <c r="Q263" i="2"/>
  <c r="O263" i="2"/>
  <c r="BJ262" i="2"/>
  <c r="BJ261" i="2" s="1"/>
  <c r="BH262" i="2"/>
  <c r="BG262" i="2"/>
  <c r="BF262" i="2"/>
  <c r="BE262" i="2"/>
  <c r="S262" i="2"/>
  <c r="Q262" i="2"/>
  <c r="O262" i="2"/>
  <c r="BJ258" i="2"/>
  <c r="BH258" i="2"/>
  <c r="BG258" i="2"/>
  <c r="BF258" i="2"/>
  <c r="BE258" i="2"/>
  <c r="S258" i="2"/>
  <c r="Q258" i="2"/>
  <c r="O258" i="2"/>
  <c r="BJ248" i="2"/>
  <c r="BJ247" i="2" s="1"/>
  <c r="BH248" i="2"/>
  <c r="BG248" i="2"/>
  <c r="BF248" i="2"/>
  <c r="BE248" i="2"/>
  <c r="S248" i="2"/>
  <c r="Q248" i="2"/>
  <c r="O248" i="2"/>
  <c r="O247" i="2" s="1"/>
  <c r="BJ243" i="2"/>
  <c r="BH243" i="2"/>
  <c r="BG243" i="2"/>
  <c r="BF243" i="2"/>
  <c r="BE243" i="2"/>
  <c r="S243" i="2"/>
  <c r="Q243" i="2"/>
  <c r="O243" i="2"/>
  <c r="BJ237" i="2"/>
  <c r="BH237" i="2"/>
  <c r="BG237" i="2"/>
  <c r="BF237" i="2"/>
  <c r="BE237" i="2"/>
  <c r="S237" i="2"/>
  <c r="Q237" i="2"/>
  <c r="Q236" i="2" s="1"/>
  <c r="O237" i="2"/>
  <c r="BJ235" i="2"/>
  <c r="BH235" i="2"/>
  <c r="BG235" i="2"/>
  <c r="BF235" i="2"/>
  <c r="BE235" i="2"/>
  <c r="S235" i="2"/>
  <c r="Q235" i="2"/>
  <c r="O235" i="2"/>
  <c r="BJ234" i="2"/>
  <c r="BH234" i="2"/>
  <c r="BG234" i="2"/>
  <c r="BF234" i="2"/>
  <c r="BE234" i="2"/>
  <c r="S234" i="2"/>
  <c r="Q234" i="2"/>
  <c r="O234" i="2"/>
  <c r="BJ233" i="2"/>
  <c r="BH233" i="2"/>
  <c r="BG233" i="2"/>
  <c r="BF233" i="2"/>
  <c r="BE233" i="2"/>
  <c r="S233" i="2"/>
  <c r="S232" i="2" s="1"/>
  <c r="Q233" i="2"/>
  <c r="Q232" i="2" s="1"/>
  <c r="O233" i="2"/>
  <c r="BJ230" i="2"/>
  <c r="BH230" i="2"/>
  <c r="BG230" i="2"/>
  <c r="BF230" i="2"/>
  <c r="BE230" i="2"/>
  <c r="S230" i="2"/>
  <c r="Q230" i="2"/>
  <c r="O230" i="2"/>
  <c r="BJ226" i="2"/>
  <c r="BH226" i="2"/>
  <c r="BG226" i="2"/>
  <c r="BF226" i="2"/>
  <c r="BE226" i="2"/>
  <c r="S226" i="2"/>
  <c r="Q226" i="2"/>
  <c r="O226" i="2"/>
  <c r="BJ216" i="2"/>
  <c r="BH216" i="2"/>
  <c r="BG216" i="2"/>
  <c r="BF216" i="2"/>
  <c r="BE216" i="2"/>
  <c r="S216" i="2"/>
  <c r="Q216" i="2"/>
  <c r="Q215" i="2" s="1"/>
  <c r="O216" i="2"/>
  <c r="O215" i="2" s="1"/>
  <c r="BJ211" i="2"/>
  <c r="BH211" i="2"/>
  <c r="BG211" i="2"/>
  <c r="BF211" i="2"/>
  <c r="BE211" i="2"/>
  <c r="S211" i="2"/>
  <c r="Q211" i="2"/>
  <c r="O211" i="2"/>
  <c r="BJ205" i="2"/>
  <c r="BJ204" i="2" s="1"/>
  <c r="BH205" i="2"/>
  <c r="BG205" i="2"/>
  <c r="BF205" i="2"/>
  <c r="BE205" i="2"/>
  <c r="S205" i="2"/>
  <c r="Q205" i="2"/>
  <c r="O205" i="2"/>
  <c r="BJ203" i="2"/>
  <c r="BH203" i="2"/>
  <c r="BG203" i="2"/>
  <c r="BF203" i="2"/>
  <c r="BE203" i="2"/>
  <c r="S203" i="2"/>
  <c r="Q203" i="2"/>
  <c r="O203" i="2"/>
  <c r="BJ202" i="2"/>
  <c r="BH202" i="2"/>
  <c r="BG202" i="2"/>
  <c r="BF202" i="2"/>
  <c r="BE202" i="2"/>
  <c r="S202" i="2"/>
  <c r="Q202" i="2"/>
  <c r="O202" i="2"/>
  <c r="BD202" i="2"/>
  <c r="BJ201" i="2"/>
  <c r="BH201" i="2"/>
  <c r="BG201" i="2"/>
  <c r="BF201" i="2"/>
  <c r="BE201" i="2"/>
  <c r="S201" i="2"/>
  <c r="Q201" i="2"/>
  <c r="O201" i="2"/>
  <c r="BJ198" i="2"/>
  <c r="BH198" i="2"/>
  <c r="BG198" i="2"/>
  <c r="BF198" i="2"/>
  <c r="BE198" i="2"/>
  <c r="S198" i="2"/>
  <c r="Q198" i="2"/>
  <c r="O198" i="2"/>
  <c r="BD198" i="2"/>
  <c r="BJ194" i="2"/>
  <c r="BH194" i="2"/>
  <c r="BG194" i="2"/>
  <c r="BF194" i="2"/>
  <c r="BE194" i="2"/>
  <c r="S194" i="2"/>
  <c r="Q194" i="2"/>
  <c r="O194" i="2"/>
  <c r="BJ184" i="2"/>
  <c r="BJ183" i="2" s="1"/>
  <c r="BH184" i="2"/>
  <c r="BG184" i="2"/>
  <c r="BF184" i="2"/>
  <c r="BE184" i="2"/>
  <c r="S184" i="2"/>
  <c r="Q184" i="2"/>
  <c r="O184" i="2"/>
  <c r="BJ179" i="2"/>
  <c r="BH179" i="2"/>
  <c r="BG179" i="2"/>
  <c r="BF179" i="2"/>
  <c r="BE179" i="2"/>
  <c r="S179" i="2"/>
  <c r="Q179" i="2"/>
  <c r="O179" i="2"/>
  <c r="BJ173" i="2"/>
  <c r="BH173" i="2"/>
  <c r="BG173" i="2"/>
  <c r="BF173" i="2"/>
  <c r="BE173" i="2"/>
  <c r="S173" i="2"/>
  <c r="S172" i="2" s="1"/>
  <c r="Q173" i="2"/>
  <c r="O173" i="2"/>
  <c r="O172" i="2" s="1"/>
  <c r="BD173" i="2"/>
  <c r="BJ171" i="2"/>
  <c r="BH171" i="2"/>
  <c r="BG171" i="2"/>
  <c r="BF171" i="2"/>
  <c r="BE171" i="2"/>
  <c r="S171" i="2"/>
  <c r="Q171" i="2"/>
  <c r="O171" i="2"/>
  <c r="BJ170" i="2"/>
  <c r="BH170" i="2"/>
  <c r="BG170" i="2"/>
  <c r="BF170" i="2"/>
  <c r="BE170" i="2"/>
  <c r="BD170" i="2"/>
  <c r="S170" i="2"/>
  <c r="Q170" i="2"/>
  <c r="O170" i="2"/>
  <c r="BJ169" i="2"/>
  <c r="BH169" i="2"/>
  <c r="BG169" i="2"/>
  <c r="BF169" i="2"/>
  <c r="BE169" i="2"/>
  <c r="S169" i="2"/>
  <c r="Q169" i="2"/>
  <c r="O169" i="2"/>
  <c r="O168" i="2" s="1"/>
  <c r="BJ166" i="2"/>
  <c r="BH166" i="2"/>
  <c r="BG166" i="2"/>
  <c r="BF166" i="2"/>
  <c r="BE166" i="2"/>
  <c r="S166" i="2"/>
  <c r="Q166" i="2"/>
  <c r="O166" i="2"/>
  <c r="BJ162" i="2"/>
  <c r="BH162" i="2"/>
  <c r="BG162" i="2"/>
  <c r="BF162" i="2"/>
  <c r="BE162" i="2"/>
  <c r="BD162" i="2"/>
  <c r="S162" i="2"/>
  <c r="Q162" i="2"/>
  <c r="O162" i="2"/>
  <c r="J187" i="12"/>
  <c r="J215" i="12"/>
  <c r="J214" i="12"/>
  <c r="J213" i="12"/>
  <c r="J212" i="12"/>
  <c r="J211" i="12"/>
  <c r="J210" i="12" s="1"/>
  <c r="J209" i="12"/>
  <c r="J208" i="12"/>
  <c r="J207" i="12"/>
  <c r="J206" i="12"/>
  <c r="J205" i="12"/>
  <c r="J204" i="12"/>
  <c r="J203" i="12"/>
  <c r="J202" i="12"/>
  <c r="J201" i="12"/>
  <c r="J200" i="12"/>
  <c r="J199" i="12" s="1"/>
  <c r="J198" i="12"/>
  <c r="J197" i="12"/>
  <c r="J196" i="12"/>
  <c r="J195" i="12"/>
  <c r="J194" i="12"/>
  <c r="J193" i="12"/>
  <c r="J192" i="12" s="1"/>
  <c r="J191" i="12"/>
  <c r="J190" i="12"/>
  <c r="J189" i="12"/>
  <c r="J188" i="12"/>
  <c r="J186" i="12"/>
  <c r="J185" i="12"/>
  <c r="J184" i="12"/>
  <c r="J183" i="12"/>
  <c r="J177" i="12" s="1"/>
  <c r="J182" i="12"/>
  <c r="J181" i="12"/>
  <c r="J180" i="12"/>
  <c r="J179" i="12"/>
  <c r="J178" i="12"/>
  <c r="J176" i="12"/>
  <c r="J175" i="12"/>
  <c r="J174" i="12"/>
  <c r="J173" i="12"/>
  <c r="J172" i="12"/>
  <c r="J171" i="12"/>
  <c r="J170" i="12"/>
  <c r="J169" i="12"/>
  <c r="J168" i="12"/>
  <c r="J167" i="12"/>
  <c r="J166" i="12"/>
  <c r="J161" i="12" s="1"/>
  <c r="J165" i="12"/>
  <c r="J164" i="12"/>
  <c r="J163" i="12"/>
  <c r="J162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 s="1"/>
  <c r="J136" i="12"/>
  <c r="J135" i="12" s="1"/>
  <c r="J134" i="12" s="1"/>
  <c r="J216" i="12" s="1"/>
  <c r="J129" i="12" s="1"/>
  <c r="J133" i="12"/>
  <c r="J132" i="12"/>
  <c r="J131" i="12" s="1"/>
  <c r="J130" i="12" s="1"/>
  <c r="J145" i="17"/>
  <c r="J144" i="17"/>
  <c r="J141" i="17"/>
  <c r="J140" i="17"/>
  <c r="J139" i="17"/>
  <c r="J136" i="17"/>
  <c r="J135" i="17"/>
  <c r="J134" i="17"/>
  <c r="J133" i="17"/>
  <c r="J132" i="17"/>
  <c r="J143" i="17"/>
  <c r="J142" i="17"/>
  <c r="J138" i="17"/>
  <c r="BJ137" i="17"/>
  <c r="BJ130" i="17" s="1"/>
  <c r="BH137" i="17"/>
  <c r="BG137" i="17"/>
  <c r="BF137" i="17"/>
  <c r="BE137" i="17"/>
  <c r="BD137" i="17"/>
  <c r="S137" i="17"/>
  <c r="S130" i="17" s="1"/>
  <c r="Q137" i="17"/>
  <c r="Q130" i="17" s="1"/>
  <c r="O137" i="17"/>
  <c r="O130" i="17" s="1"/>
  <c r="J137" i="17"/>
  <c r="J131" i="17"/>
  <c r="J256" i="19"/>
  <c r="J255" i="19"/>
  <c r="J253" i="19"/>
  <c r="J252" i="19"/>
  <c r="J251" i="19"/>
  <c r="J250" i="19"/>
  <c r="J249" i="19"/>
  <c r="J247" i="19"/>
  <c r="J246" i="19"/>
  <c r="J245" i="19"/>
  <c r="J244" i="19"/>
  <c r="J242" i="19"/>
  <c r="J237" i="19"/>
  <c r="J236" i="19"/>
  <c r="J235" i="19"/>
  <c r="J234" i="19"/>
  <c r="J233" i="19"/>
  <c r="J232" i="19"/>
  <c r="J231" i="19"/>
  <c r="J230" i="19"/>
  <c r="J229" i="19"/>
  <c r="J228" i="19"/>
  <c r="J226" i="19"/>
  <c r="J225" i="19"/>
  <c r="J224" i="19"/>
  <c r="J223" i="19"/>
  <c r="J222" i="19"/>
  <c r="J221" i="19"/>
  <c r="J220" i="19"/>
  <c r="J219" i="19"/>
  <c r="J218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199" i="19"/>
  <c r="J198" i="19"/>
  <c r="J197" i="19"/>
  <c r="J196" i="19"/>
  <c r="J195" i="19"/>
  <c r="J194" i="19"/>
  <c r="J193" i="19"/>
  <c r="J192" i="19"/>
  <c r="J191" i="19"/>
  <c r="J184" i="19"/>
  <c r="J189" i="19"/>
  <c r="J188" i="19"/>
  <c r="J187" i="19"/>
  <c r="J186" i="19"/>
  <c r="J185" i="19"/>
  <c r="J172" i="19"/>
  <c r="J171" i="19"/>
  <c r="J170" i="19"/>
  <c r="J181" i="19"/>
  <c r="J180" i="19"/>
  <c r="J179" i="19"/>
  <c r="J178" i="19"/>
  <c r="J177" i="19"/>
  <c r="J176" i="19"/>
  <c r="J175" i="19"/>
  <c r="J174" i="19"/>
  <c r="J173" i="19"/>
  <c r="J165" i="19"/>
  <c r="J160" i="19"/>
  <c r="J166" i="19"/>
  <c r="J164" i="19"/>
  <c r="J163" i="19"/>
  <c r="J162" i="19"/>
  <c r="J161" i="19"/>
  <c r="J159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O145" i="19"/>
  <c r="Q145" i="19"/>
  <c r="S145" i="19"/>
  <c r="BD145" i="19"/>
  <c r="BE145" i="19"/>
  <c r="BF145" i="19"/>
  <c r="BG145" i="19"/>
  <c r="BH145" i="19"/>
  <c r="BJ145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F125" i="2"/>
  <c r="E121" i="2"/>
  <c r="E119" i="2"/>
  <c r="BJ152" i="2"/>
  <c r="BH152" i="2"/>
  <c r="BG152" i="2"/>
  <c r="BF152" i="2"/>
  <c r="BE152" i="2"/>
  <c r="S152" i="2"/>
  <c r="S151" i="2" s="1"/>
  <c r="Q152" i="2"/>
  <c r="O152" i="2"/>
  <c r="BJ147" i="2"/>
  <c r="BH147" i="2"/>
  <c r="BG147" i="2"/>
  <c r="BF147" i="2"/>
  <c r="BE147" i="2"/>
  <c r="S147" i="2"/>
  <c r="Q147" i="2"/>
  <c r="O147" i="2"/>
  <c r="BJ141" i="2"/>
  <c r="BJ140" i="2" s="1"/>
  <c r="BH141" i="2"/>
  <c r="BG141" i="2"/>
  <c r="BF141" i="2"/>
  <c r="BE141" i="2"/>
  <c r="BD141" i="2"/>
  <c r="S141" i="2"/>
  <c r="Q141" i="2"/>
  <c r="Q140" i="2" s="1"/>
  <c r="O141" i="2"/>
  <c r="J100" i="2"/>
  <c r="BJ139" i="2"/>
  <c r="BH139" i="2"/>
  <c r="BG139" i="2"/>
  <c r="BF139" i="2"/>
  <c r="BE139" i="2"/>
  <c r="S139" i="2"/>
  <c r="Q139" i="2"/>
  <c r="O139" i="2"/>
  <c r="BJ138" i="2"/>
  <c r="BH138" i="2"/>
  <c r="BG138" i="2"/>
  <c r="BF138" i="2"/>
  <c r="BE138" i="2"/>
  <c r="BD138" i="2"/>
  <c r="S138" i="2"/>
  <c r="Q138" i="2"/>
  <c r="O138" i="2"/>
  <c r="BJ137" i="2"/>
  <c r="BH137" i="2"/>
  <c r="BG137" i="2"/>
  <c r="BF137" i="2"/>
  <c r="BE137" i="2"/>
  <c r="S137" i="2"/>
  <c r="Q137" i="2"/>
  <c r="O137" i="2"/>
  <c r="BJ134" i="2"/>
  <c r="BH134" i="2"/>
  <c r="BG134" i="2"/>
  <c r="BF134" i="2"/>
  <c r="BE134" i="2"/>
  <c r="S134" i="2"/>
  <c r="Q134" i="2"/>
  <c r="O134" i="2"/>
  <c r="BD134" i="2"/>
  <c r="BJ130" i="2"/>
  <c r="BH130" i="2"/>
  <c r="BG130" i="2"/>
  <c r="BF130" i="2"/>
  <c r="BE130" i="2"/>
  <c r="S130" i="2"/>
  <c r="Q130" i="2"/>
  <c r="O130" i="2"/>
  <c r="BJ129" i="2"/>
  <c r="S129" i="2"/>
  <c r="Q129" i="2"/>
  <c r="O129" i="2"/>
  <c r="J123" i="2"/>
  <c r="J109" i="2"/>
  <c r="J108" i="2"/>
  <c r="J107" i="2"/>
  <c r="J106" i="2"/>
  <c r="J105" i="2"/>
  <c r="J104" i="2"/>
  <c r="J103" i="2"/>
  <c r="J102" i="2"/>
  <c r="J101" i="2"/>
  <c r="J98" i="2"/>
  <c r="J97" i="2"/>
  <c r="J92" i="2"/>
  <c r="J91" i="2"/>
  <c r="J89" i="2"/>
  <c r="F89" i="2"/>
  <c r="E87" i="2"/>
  <c r="E85" i="2"/>
  <c r="J18" i="2"/>
  <c r="E18" i="2"/>
  <c r="F92" i="2" s="1"/>
  <c r="J17" i="2"/>
  <c r="J15" i="2"/>
  <c r="E15" i="2"/>
  <c r="F91" i="2" s="1"/>
  <c r="J14" i="2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4" i="22"/>
  <c r="J135" i="22"/>
  <c r="J132" i="22"/>
  <c r="J131" i="22" s="1"/>
  <c r="J136" i="22" s="1"/>
  <c r="BJ136" i="22"/>
  <c r="S136" i="22"/>
  <c r="O136" i="22"/>
  <c r="BJ132" i="22"/>
  <c r="BJ131" i="22" s="1"/>
  <c r="BH132" i="22"/>
  <c r="BG132" i="22"/>
  <c r="BF132" i="22"/>
  <c r="BE132" i="22"/>
  <c r="S132" i="22"/>
  <c r="S131" i="22" s="1"/>
  <c r="Q132" i="22"/>
  <c r="Q131" i="22" s="1"/>
  <c r="O132" i="22"/>
  <c r="O131" i="22" s="1"/>
  <c r="E121" i="22"/>
  <c r="J109" i="22"/>
  <c r="J108" i="22"/>
  <c r="J107" i="22"/>
  <c r="J106" i="22"/>
  <c r="J105" i="22"/>
  <c r="J104" i="22"/>
  <c r="J103" i="22"/>
  <c r="J102" i="22"/>
  <c r="J101" i="22"/>
  <c r="J100" i="22"/>
  <c r="J92" i="22"/>
  <c r="J91" i="22"/>
  <c r="F89" i="22"/>
  <c r="E87" i="22"/>
  <c r="J18" i="22"/>
  <c r="E18" i="22"/>
  <c r="F92" i="22" s="1"/>
  <c r="J17" i="22"/>
  <c r="J15" i="22"/>
  <c r="E15" i="22"/>
  <c r="J14" i="22"/>
  <c r="J123" i="22"/>
  <c r="E7" i="22"/>
  <c r="E85" i="22" s="1"/>
  <c r="J215" i="19" l="1"/>
  <c r="J269" i="19" s="1"/>
  <c r="J208" i="2"/>
  <c r="S136" i="2"/>
  <c r="O140" i="2"/>
  <c r="BJ200" i="2"/>
  <c r="J225" i="2"/>
  <c r="J245" i="2"/>
  <c r="J249" i="2"/>
  <c r="S200" i="2"/>
  <c r="J152" i="2"/>
  <c r="BD152" i="2" s="1"/>
  <c r="J159" i="2"/>
  <c r="J186" i="2"/>
  <c r="Q136" i="2"/>
  <c r="J131" i="2"/>
  <c r="J171" i="2"/>
  <c r="BD171" i="2" s="1"/>
  <c r="J235" i="2"/>
  <c r="BD235" i="2" s="1"/>
  <c r="BJ168" i="2"/>
  <c r="Q183" i="2"/>
  <c r="J255" i="2"/>
  <c r="J212" i="2"/>
  <c r="J194" i="2"/>
  <c r="J143" i="2"/>
  <c r="J159" i="11"/>
  <c r="J129" i="11" s="1"/>
  <c r="J133" i="22"/>
  <c r="J130" i="22"/>
  <c r="S140" i="2"/>
  <c r="Q200" i="2"/>
  <c r="O204" i="2"/>
  <c r="S236" i="2"/>
  <c r="BJ232" i="2"/>
  <c r="O151" i="2"/>
  <c r="BJ151" i="2"/>
  <c r="S204" i="2"/>
  <c r="S183" i="2"/>
  <c r="BJ236" i="2"/>
  <c r="Q151" i="2"/>
  <c r="O200" i="2"/>
  <c r="O236" i="2"/>
  <c r="Q247" i="2"/>
  <c r="Q261" i="2"/>
  <c r="Q172" i="2"/>
  <c r="S168" i="2"/>
  <c r="BJ136" i="2"/>
  <c r="O183" i="2"/>
  <c r="Q204" i="2"/>
  <c r="O136" i="2"/>
  <c r="Q168" i="2"/>
  <c r="O261" i="2"/>
  <c r="BJ215" i="2"/>
  <c r="BJ172" i="2"/>
  <c r="O232" i="2"/>
  <c r="S261" i="2"/>
  <c r="S247" i="2"/>
  <c r="S215" i="2"/>
  <c r="Q147" i="17"/>
  <c r="S147" i="17"/>
  <c r="BJ147" i="17"/>
  <c r="O147" i="17"/>
  <c r="J182" i="19"/>
  <c r="Q136" i="22"/>
  <c r="Q130" i="22" s="1"/>
  <c r="Q129" i="22" s="1"/>
  <c r="O130" i="22"/>
  <c r="O129" i="22" s="1"/>
  <c r="J89" i="22"/>
  <c r="S130" i="22"/>
  <c r="S129" i="22" s="1"/>
  <c r="J98" i="22"/>
  <c r="BJ130" i="22"/>
  <c r="BJ129" i="22" s="1"/>
  <c r="F91" i="22"/>
  <c r="BD132" i="22"/>
  <c r="E119" i="22"/>
  <c r="J193" i="2" l="1"/>
  <c r="J129" i="19"/>
  <c r="J130" i="2"/>
  <c r="BD194" i="2"/>
  <c r="BD130" i="2"/>
  <c r="J129" i="22"/>
  <c r="F33" i="22" s="1"/>
  <c r="J33" i="22" s="1"/>
  <c r="J99" i="22"/>
  <c r="J34" i="2"/>
  <c r="J97" i="22"/>
  <c r="J263" i="2" l="1"/>
  <c r="AG99" i="1"/>
  <c r="J129" i="2"/>
  <c r="J30" i="2" s="1"/>
  <c r="BD263" i="2"/>
  <c r="J96" i="22"/>
  <c r="J30" i="22"/>
  <c r="J96" i="2" l="1"/>
  <c r="F33" i="2"/>
  <c r="J33" i="2" s="1"/>
  <c r="J39" i="2" s="1"/>
  <c r="AN95" i="1" s="1"/>
  <c r="AG95" i="1"/>
  <c r="AG101" i="1"/>
  <c r="J34" i="22"/>
  <c r="J39" i="22" l="1"/>
  <c r="AN101" i="1" s="1"/>
  <c r="BD134" i="11"/>
  <c r="BD152" i="11"/>
  <c r="J101" i="11"/>
  <c r="BD147" i="11"/>
  <c r="BD141" i="11"/>
  <c r="J100" i="11"/>
  <c r="BD139" i="11"/>
  <c r="J107" i="11"/>
  <c r="J105" i="11"/>
  <c r="BJ152" i="11"/>
  <c r="BH152" i="11"/>
  <c r="BG152" i="11"/>
  <c r="BF152" i="11"/>
  <c r="BE152" i="11"/>
  <c r="S152" i="11"/>
  <c r="Q152" i="11"/>
  <c r="Q151" i="11" s="1"/>
  <c r="O152" i="11"/>
  <c r="BJ147" i="11"/>
  <c r="BH147" i="11"/>
  <c r="BG147" i="11"/>
  <c r="BF147" i="11"/>
  <c r="BE147" i="11"/>
  <c r="S147" i="11"/>
  <c r="Q147" i="11"/>
  <c r="O147" i="11"/>
  <c r="BJ141" i="11"/>
  <c r="BJ140" i="11" s="1"/>
  <c r="BH141" i="11"/>
  <c r="BG141" i="11"/>
  <c r="BF141" i="11"/>
  <c r="BE141" i="11"/>
  <c r="S141" i="11"/>
  <c r="Q141" i="11"/>
  <c r="O141" i="11"/>
  <c r="BJ139" i="11"/>
  <c r="BH139" i="11"/>
  <c r="BG139" i="11"/>
  <c r="BF139" i="11"/>
  <c r="BE139" i="11"/>
  <c r="S139" i="11"/>
  <c r="Q139" i="11"/>
  <c r="O139" i="11"/>
  <c r="BJ138" i="11"/>
  <c r="BH138" i="11"/>
  <c r="BG138" i="11"/>
  <c r="BF138" i="11"/>
  <c r="BE138" i="11"/>
  <c r="BD138" i="11"/>
  <c r="S138" i="11"/>
  <c r="Q138" i="11"/>
  <c r="O138" i="11"/>
  <c r="BJ137" i="11"/>
  <c r="BH137" i="11"/>
  <c r="BG137" i="11"/>
  <c r="BF137" i="11"/>
  <c r="BE137" i="11"/>
  <c r="S137" i="11"/>
  <c r="Q137" i="11"/>
  <c r="O137" i="11"/>
  <c r="BJ134" i="11"/>
  <c r="BH134" i="11"/>
  <c r="BG134" i="11"/>
  <c r="BF134" i="11"/>
  <c r="BE134" i="11"/>
  <c r="S134" i="11"/>
  <c r="Q134" i="11"/>
  <c r="O134" i="11"/>
  <c r="BJ130" i="11"/>
  <c r="BH130" i="11"/>
  <c r="BG130" i="11"/>
  <c r="BF130" i="11"/>
  <c r="BE130" i="11"/>
  <c r="S130" i="11"/>
  <c r="Q130" i="11"/>
  <c r="O130" i="11"/>
  <c r="BD130" i="11"/>
  <c r="E121" i="11"/>
  <c r="J109" i="11"/>
  <c r="J108" i="11"/>
  <c r="J106" i="11"/>
  <c r="J104" i="11"/>
  <c r="J103" i="11"/>
  <c r="J102" i="11"/>
  <c r="J99" i="11"/>
  <c r="J92" i="11"/>
  <c r="J91" i="11"/>
  <c r="F89" i="11"/>
  <c r="E87" i="11"/>
  <c r="J18" i="11"/>
  <c r="E18" i="11"/>
  <c r="F92" i="11" s="1"/>
  <c r="J17" i="11"/>
  <c r="J15" i="11"/>
  <c r="E15" i="11"/>
  <c r="F91" i="11" s="1"/>
  <c r="J14" i="11"/>
  <c r="J89" i="11"/>
  <c r="E85" i="11"/>
  <c r="O151" i="11" l="1"/>
  <c r="BJ151" i="11"/>
  <c r="BJ136" i="11"/>
  <c r="BD137" i="11"/>
  <c r="J123" i="11"/>
  <c r="Q140" i="11"/>
  <c r="S151" i="11"/>
  <c r="Q136" i="11"/>
  <c r="S136" i="11"/>
  <c r="O136" i="11"/>
  <c r="O140" i="11"/>
  <c r="S140" i="11"/>
  <c r="BJ129" i="11" l="1"/>
  <c r="S129" i="11"/>
  <c r="Q129" i="11"/>
  <c r="O129" i="11"/>
  <c r="J98" i="11" l="1"/>
  <c r="J97" i="11"/>
  <c r="BD216" i="12"/>
  <c r="BD215" i="12"/>
  <c r="BD205" i="12"/>
  <c r="BD189" i="12"/>
  <c r="J104" i="12"/>
  <c r="BD182" i="12"/>
  <c r="BD166" i="12"/>
  <c r="BD155" i="12"/>
  <c r="BD144" i="12"/>
  <c r="J100" i="12"/>
  <c r="BD142" i="12"/>
  <c r="BD140" i="12"/>
  <c r="BD137" i="12"/>
  <c r="J107" i="12"/>
  <c r="BJ216" i="12"/>
  <c r="BH216" i="12"/>
  <c r="BG216" i="12"/>
  <c r="BF216" i="12"/>
  <c r="BE216" i="12"/>
  <c r="S216" i="12"/>
  <c r="Q216" i="12"/>
  <c r="O216" i="12"/>
  <c r="BJ215" i="12"/>
  <c r="BH215" i="12"/>
  <c r="BG215" i="12"/>
  <c r="BF215" i="12"/>
  <c r="BE215" i="12"/>
  <c r="S215" i="12"/>
  <c r="Q215" i="12"/>
  <c r="O215" i="12"/>
  <c r="BJ214" i="12"/>
  <c r="BH214" i="12"/>
  <c r="BG214" i="12"/>
  <c r="BF214" i="12"/>
  <c r="BE214" i="12"/>
  <c r="BD214" i="12"/>
  <c r="S214" i="12"/>
  <c r="Q214" i="12"/>
  <c r="O214" i="12"/>
  <c r="BJ209" i="12"/>
  <c r="BH209" i="12"/>
  <c r="BG209" i="12"/>
  <c r="BF209" i="12"/>
  <c r="BE209" i="12"/>
  <c r="BD209" i="12"/>
  <c r="S209" i="12"/>
  <c r="Q209" i="12"/>
  <c r="O209" i="12"/>
  <c r="BJ205" i="12"/>
  <c r="BH205" i="12"/>
  <c r="BG205" i="12"/>
  <c r="BF205" i="12"/>
  <c r="BE205" i="12"/>
  <c r="S205" i="12"/>
  <c r="Q205" i="12"/>
  <c r="O205" i="12"/>
  <c r="BJ189" i="12"/>
  <c r="BH189" i="12"/>
  <c r="BG189" i="12"/>
  <c r="BF189" i="12"/>
  <c r="BE189" i="12"/>
  <c r="S189" i="12"/>
  <c r="Q189" i="12"/>
  <c r="O189" i="12"/>
  <c r="BJ185" i="12"/>
  <c r="BH185" i="12"/>
  <c r="BG185" i="12"/>
  <c r="BF185" i="12"/>
  <c r="BE185" i="12"/>
  <c r="S185" i="12"/>
  <c r="Q185" i="12"/>
  <c r="Q184" i="12" s="1"/>
  <c r="O185" i="12"/>
  <c r="O184" i="12" s="1"/>
  <c r="BD185" i="12"/>
  <c r="BJ182" i="12"/>
  <c r="BH182" i="12"/>
  <c r="BG182" i="12"/>
  <c r="BF182" i="12"/>
  <c r="BE182" i="12"/>
  <c r="S182" i="12"/>
  <c r="Q182" i="12"/>
  <c r="O182" i="12"/>
  <c r="BJ181" i="12"/>
  <c r="BH181" i="12"/>
  <c r="BG181" i="12"/>
  <c r="BF181" i="12"/>
  <c r="BE181" i="12"/>
  <c r="BD181" i="12"/>
  <c r="S181" i="12"/>
  <c r="Q181" i="12"/>
  <c r="O181" i="12"/>
  <c r="BJ180" i="12"/>
  <c r="BH180" i="12"/>
  <c r="BG180" i="12"/>
  <c r="BF180" i="12"/>
  <c r="BE180" i="12"/>
  <c r="BD180" i="12"/>
  <c r="S180" i="12"/>
  <c r="Q180" i="12"/>
  <c r="O180" i="12"/>
  <c r="BJ179" i="12"/>
  <c r="BH179" i="12"/>
  <c r="BG179" i="12"/>
  <c r="BF179" i="12"/>
  <c r="BE179" i="12"/>
  <c r="BD179" i="12"/>
  <c r="S179" i="12"/>
  <c r="Q179" i="12"/>
  <c r="O179" i="12"/>
  <c r="BJ166" i="12"/>
  <c r="BH166" i="12"/>
  <c r="BG166" i="12"/>
  <c r="BF166" i="12"/>
  <c r="BE166" i="12"/>
  <c r="S166" i="12"/>
  <c r="Q166" i="12"/>
  <c r="O166" i="12"/>
  <c r="BJ155" i="12"/>
  <c r="BH155" i="12"/>
  <c r="BG155" i="12"/>
  <c r="BF155" i="12"/>
  <c r="BE155" i="12"/>
  <c r="S155" i="12"/>
  <c r="Q155" i="12"/>
  <c r="O155" i="12"/>
  <c r="BJ150" i="12"/>
  <c r="BH150" i="12"/>
  <c r="BG150" i="12"/>
  <c r="BF150" i="12"/>
  <c r="BE150" i="12"/>
  <c r="BD150" i="12"/>
  <c r="S150" i="12"/>
  <c r="Q150" i="12"/>
  <c r="O150" i="12"/>
  <c r="BJ144" i="12"/>
  <c r="BH144" i="12"/>
  <c r="BG144" i="12"/>
  <c r="BF144" i="12"/>
  <c r="BE144" i="12"/>
  <c r="S144" i="12"/>
  <c r="S143" i="12" s="1"/>
  <c r="Q144" i="12"/>
  <c r="O144" i="12"/>
  <c r="BJ142" i="12"/>
  <c r="BH142" i="12"/>
  <c r="BG142" i="12"/>
  <c r="BF142" i="12"/>
  <c r="BE142" i="12"/>
  <c r="S142" i="12"/>
  <c r="Q142" i="12"/>
  <c r="O142" i="12"/>
  <c r="BJ141" i="12"/>
  <c r="BH141" i="12"/>
  <c r="BG141" i="12"/>
  <c r="BF141" i="12"/>
  <c r="BE141" i="12"/>
  <c r="BD141" i="12"/>
  <c r="S141" i="12"/>
  <c r="Q141" i="12"/>
  <c r="O141" i="12"/>
  <c r="BJ140" i="12"/>
  <c r="BH140" i="12"/>
  <c r="BG140" i="12"/>
  <c r="BF140" i="12"/>
  <c r="BE140" i="12"/>
  <c r="S140" i="12"/>
  <c r="Q140" i="12"/>
  <c r="O140" i="12"/>
  <c r="BJ137" i="12"/>
  <c r="BH137" i="12"/>
  <c r="BG137" i="12"/>
  <c r="BF137" i="12"/>
  <c r="BE137" i="12"/>
  <c r="S137" i="12"/>
  <c r="Q137" i="12"/>
  <c r="O137" i="12"/>
  <c r="BJ132" i="12"/>
  <c r="BH132" i="12"/>
  <c r="BG132" i="12"/>
  <c r="BF132" i="12"/>
  <c r="BE132" i="12"/>
  <c r="S132" i="12"/>
  <c r="S131" i="12" s="1"/>
  <c r="Q132" i="12"/>
  <c r="Q131" i="12" s="1"/>
  <c r="O132" i="12"/>
  <c r="E121" i="12"/>
  <c r="J109" i="12"/>
  <c r="J108" i="12"/>
  <c r="J106" i="12"/>
  <c r="J103" i="12"/>
  <c r="J102" i="12"/>
  <c r="J101" i="12"/>
  <c r="J99" i="12"/>
  <c r="J92" i="12"/>
  <c r="J91" i="12"/>
  <c r="F89" i="12"/>
  <c r="E87" i="12"/>
  <c r="J18" i="12"/>
  <c r="E18" i="12"/>
  <c r="F92" i="12" s="1"/>
  <c r="J17" i="12"/>
  <c r="J15" i="12"/>
  <c r="E15" i="12"/>
  <c r="F91" i="12" s="1"/>
  <c r="J14" i="12"/>
  <c r="J89" i="12"/>
  <c r="E7" i="12"/>
  <c r="E85" i="12" s="1"/>
  <c r="Q154" i="12" l="1"/>
  <c r="O204" i="12"/>
  <c r="BJ204" i="12"/>
  <c r="J97" i="12"/>
  <c r="S154" i="12"/>
  <c r="BJ178" i="12"/>
  <c r="BJ184" i="12"/>
  <c r="J105" i="12"/>
  <c r="J30" i="11"/>
  <c r="J96" i="11"/>
  <c r="J123" i="12"/>
  <c r="S178" i="12"/>
  <c r="Q178" i="12"/>
  <c r="O178" i="12"/>
  <c r="S139" i="12"/>
  <c r="Q139" i="12"/>
  <c r="S184" i="12"/>
  <c r="O183" i="12"/>
  <c r="O143" i="12"/>
  <c r="BJ143" i="12"/>
  <c r="Q143" i="12"/>
  <c r="O131" i="12"/>
  <c r="BJ131" i="12"/>
  <c r="Q204" i="12"/>
  <c r="Q183" i="12" s="1"/>
  <c r="O139" i="12"/>
  <c r="BJ139" i="12"/>
  <c r="O154" i="12"/>
  <c r="BJ154" i="12"/>
  <c r="S204" i="12"/>
  <c r="BD132" i="12"/>
  <c r="E119" i="12"/>
  <c r="F33" i="11" l="1"/>
  <c r="J33" i="11" s="1"/>
  <c r="AG96" i="1"/>
  <c r="Q130" i="12"/>
  <c r="J34" i="11"/>
  <c r="BJ183" i="12"/>
  <c r="J98" i="12"/>
  <c r="S130" i="12"/>
  <c r="BJ130" i="12"/>
  <c r="O130" i="12"/>
  <c r="O129" i="12" s="1"/>
  <c r="Q129" i="12"/>
  <c r="S183" i="12"/>
  <c r="J39" i="11" l="1"/>
  <c r="AN96" i="1" s="1"/>
  <c r="BJ129" i="12"/>
  <c r="S129" i="12"/>
  <c r="J96" i="12"/>
  <c r="J30" i="12"/>
  <c r="F33" i="12" s="1"/>
  <c r="AG97" i="1" l="1"/>
  <c r="J34" i="12"/>
  <c r="J33" i="12"/>
  <c r="J39" i="12" l="1"/>
  <c r="AN97" i="1" s="1"/>
  <c r="J103" i="17"/>
  <c r="J99" i="17"/>
  <c r="E121" i="17"/>
  <c r="J109" i="17"/>
  <c r="J108" i="17"/>
  <c r="J107" i="17"/>
  <c r="J106" i="17"/>
  <c r="J104" i="17"/>
  <c r="J101" i="17"/>
  <c r="J92" i="17"/>
  <c r="J91" i="17"/>
  <c r="F89" i="17"/>
  <c r="E87" i="17"/>
  <c r="J18" i="17"/>
  <c r="E18" i="17"/>
  <c r="F92" i="17" s="1"/>
  <c r="J17" i="17"/>
  <c r="J15" i="17"/>
  <c r="E15" i="17"/>
  <c r="F91" i="17" s="1"/>
  <c r="J14" i="17"/>
  <c r="J123" i="17"/>
  <c r="E7" i="17"/>
  <c r="E85" i="17" s="1"/>
  <c r="J102" i="17" l="1"/>
  <c r="J89" i="17"/>
  <c r="J105" i="17"/>
  <c r="E119" i="17"/>
  <c r="J105" i="19"/>
  <c r="BD192" i="19"/>
  <c r="BD188" i="19"/>
  <c r="J104" i="19"/>
  <c r="J103" i="19"/>
  <c r="BD185" i="19"/>
  <c r="BD184" i="19"/>
  <c r="BD183" i="19"/>
  <c r="J102" i="19"/>
  <c r="J101" i="19"/>
  <c r="BD155" i="19"/>
  <c r="BD149" i="19"/>
  <c r="J100" i="19"/>
  <c r="BD147" i="19"/>
  <c r="BD146" i="19"/>
  <c r="J99" i="19"/>
  <c r="BJ192" i="19"/>
  <c r="BH192" i="19"/>
  <c r="BG192" i="19"/>
  <c r="BF192" i="19"/>
  <c r="BE192" i="19"/>
  <c r="S192" i="19"/>
  <c r="Q192" i="19"/>
  <c r="O192" i="19"/>
  <c r="BJ188" i="19"/>
  <c r="BH188" i="19"/>
  <c r="BG188" i="19"/>
  <c r="BF188" i="19"/>
  <c r="BE188" i="19"/>
  <c r="S188" i="19"/>
  <c r="Q188" i="19"/>
  <c r="O188" i="19"/>
  <c r="BJ185" i="19"/>
  <c r="BH185" i="19"/>
  <c r="BG185" i="19"/>
  <c r="BF185" i="19"/>
  <c r="BE185" i="19"/>
  <c r="S185" i="19"/>
  <c r="Q185" i="19"/>
  <c r="O185" i="19"/>
  <c r="BJ184" i="19"/>
  <c r="BH184" i="19"/>
  <c r="BG184" i="19"/>
  <c r="BF184" i="19"/>
  <c r="BE184" i="19"/>
  <c r="S184" i="19"/>
  <c r="Q184" i="19"/>
  <c r="O184" i="19"/>
  <c r="BJ183" i="19"/>
  <c r="BH183" i="19"/>
  <c r="BG183" i="19"/>
  <c r="BF183" i="19"/>
  <c r="BE183" i="19"/>
  <c r="S183" i="19"/>
  <c r="Q183" i="19"/>
  <c r="O183" i="19"/>
  <c r="BJ182" i="19"/>
  <c r="BH182" i="19"/>
  <c r="BG182" i="19"/>
  <c r="BF182" i="19"/>
  <c r="BE182" i="19"/>
  <c r="BD182" i="19"/>
  <c r="S182" i="19"/>
  <c r="Q182" i="19"/>
  <c r="O182" i="19"/>
  <c r="BJ160" i="19"/>
  <c r="BH160" i="19"/>
  <c r="BG160" i="19"/>
  <c r="BF160" i="19"/>
  <c r="BE160" i="19"/>
  <c r="BD160" i="19"/>
  <c r="S160" i="19"/>
  <c r="Q160" i="19"/>
  <c r="O160" i="19"/>
  <c r="BJ155" i="19"/>
  <c r="BH155" i="19"/>
  <c r="BG155" i="19"/>
  <c r="BF155" i="19"/>
  <c r="BE155" i="19"/>
  <c r="S155" i="19"/>
  <c r="Q155" i="19"/>
  <c r="O155" i="19"/>
  <c r="BJ149" i="19"/>
  <c r="BH149" i="19"/>
  <c r="BG149" i="19"/>
  <c r="BF149" i="19"/>
  <c r="BE149" i="19"/>
  <c r="S149" i="19"/>
  <c r="Q149" i="19"/>
  <c r="O149" i="19"/>
  <c r="BJ147" i="19"/>
  <c r="BH147" i="19"/>
  <c r="BG147" i="19"/>
  <c r="BF147" i="19"/>
  <c r="BE147" i="19"/>
  <c r="S147" i="19"/>
  <c r="Q147" i="19"/>
  <c r="O147" i="19"/>
  <c r="BJ146" i="19"/>
  <c r="BH146" i="19"/>
  <c r="BG146" i="19"/>
  <c r="BF146" i="19"/>
  <c r="BE146" i="19"/>
  <c r="S146" i="19"/>
  <c r="Q146" i="19"/>
  <c r="O146" i="19"/>
  <c r="BJ134" i="19"/>
  <c r="BH134" i="19"/>
  <c r="BG134" i="19"/>
  <c r="BF134" i="19"/>
  <c r="BE134" i="19"/>
  <c r="BD134" i="19"/>
  <c r="S134" i="19"/>
  <c r="Q134" i="19"/>
  <c r="O134" i="19"/>
  <c r="E121" i="19"/>
  <c r="J109" i="19"/>
  <c r="J108" i="19"/>
  <c r="J107" i="19"/>
  <c r="J106" i="19"/>
  <c r="J97" i="19"/>
  <c r="J92" i="19"/>
  <c r="J91" i="19"/>
  <c r="F89" i="19"/>
  <c r="E87" i="19"/>
  <c r="J18" i="19"/>
  <c r="E18" i="19"/>
  <c r="F92" i="19" s="1"/>
  <c r="J17" i="19"/>
  <c r="J15" i="19"/>
  <c r="E15" i="19"/>
  <c r="F91" i="19" s="1"/>
  <c r="J14" i="19"/>
  <c r="J123" i="19"/>
  <c r="E7" i="19"/>
  <c r="E119" i="19" s="1"/>
  <c r="BD99" i="1"/>
  <c r="BC99" i="1"/>
  <c r="BB99" i="1"/>
  <c r="BA99" i="1"/>
  <c r="AZ99" i="1"/>
  <c r="AY99" i="1"/>
  <c r="AX99" i="1"/>
  <c r="AW99" i="1"/>
  <c r="AV99" i="1"/>
  <c r="AT99" i="1" s="1"/>
  <c r="AU99" i="1"/>
  <c r="BJ187" i="19" l="1"/>
  <c r="BJ129" i="17"/>
  <c r="S129" i="17"/>
  <c r="O129" i="17"/>
  <c r="Q129" i="17"/>
  <c r="J98" i="17"/>
  <c r="Q159" i="19"/>
  <c r="Q187" i="19"/>
  <c r="S187" i="19"/>
  <c r="J98" i="19"/>
  <c r="O130" i="19"/>
  <c r="BJ130" i="19"/>
  <c r="O144" i="19"/>
  <c r="BJ144" i="19"/>
  <c r="Q148" i="19"/>
  <c r="S148" i="19"/>
  <c r="Q144" i="19"/>
  <c r="BJ148" i="19"/>
  <c r="O148" i="19"/>
  <c r="S144" i="19"/>
  <c r="O187" i="19"/>
  <c r="S130" i="19"/>
  <c r="O159" i="19"/>
  <c r="BJ159" i="19"/>
  <c r="J89" i="19"/>
  <c r="O181" i="19"/>
  <c r="BJ181" i="19"/>
  <c r="S159" i="19"/>
  <c r="S181" i="19"/>
  <c r="Q181" i="19"/>
  <c r="Q130" i="19"/>
  <c r="E85" i="19"/>
  <c r="BJ186" i="19" l="1"/>
  <c r="BJ129" i="19" s="1"/>
  <c r="J97" i="17"/>
  <c r="Q186" i="19"/>
  <c r="Q129" i="19" s="1"/>
  <c r="O186" i="19"/>
  <c r="O129" i="19" s="1"/>
  <c r="J30" i="19"/>
  <c r="S186" i="19"/>
  <c r="S129" i="19" s="1"/>
  <c r="F33" i="19" l="1"/>
  <c r="W30" i="1"/>
  <c r="AK30" i="1" s="1"/>
  <c r="J96" i="19"/>
  <c r="J33" i="19" l="1"/>
  <c r="J39" i="19" s="1"/>
  <c r="AN99" i="1" s="1"/>
  <c r="BD100" i="1" l="1"/>
  <c r="BC100" i="1"/>
  <c r="BB100" i="1"/>
  <c r="BA100" i="1"/>
  <c r="AZ100" i="1"/>
  <c r="AY100" i="1"/>
  <c r="AX100" i="1"/>
  <c r="AW100" i="1"/>
  <c r="AV100" i="1"/>
  <c r="AT100" i="1" s="1"/>
  <c r="AU100" i="1"/>
  <c r="AY97" i="1" l="1"/>
  <c r="AX97" i="1"/>
  <c r="BC97" i="1"/>
  <c r="BA97" i="1"/>
  <c r="AU97" i="1"/>
  <c r="AY96" i="1"/>
  <c r="AX96" i="1"/>
  <c r="AY95" i="1"/>
  <c r="AX95" i="1"/>
  <c r="L90" i="1"/>
  <c r="AM90" i="1"/>
  <c r="AM89" i="1"/>
  <c r="L89" i="1"/>
  <c r="AM87" i="1"/>
  <c r="L87" i="1"/>
  <c r="L85" i="1"/>
  <c r="L84" i="1"/>
  <c r="BB97" i="1"/>
  <c r="AS94" i="1"/>
  <c r="BC95" i="1" l="1"/>
  <c r="BB95" i="1"/>
  <c r="BD95" i="1"/>
  <c r="AZ97" i="1"/>
  <c r="BD97" i="1"/>
  <c r="BA96" i="1"/>
  <c r="BB96" i="1"/>
  <c r="AW97" i="1"/>
  <c r="AW96" i="1"/>
  <c r="BC96" i="1"/>
  <c r="BD96" i="1"/>
  <c r="BB94" i="1" l="1"/>
  <c r="W31" i="1" s="1"/>
  <c r="BC94" i="1"/>
  <c r="W32" i="1" s="1"/>
  <c r="BD94" i="1"/>
  <c r="W33" i="1" s="1"/>
  <c r="AZ96" i="1"/>
  <c r="AV97" i="1"/>
  <c r="AT97" i="1" s="1"/>
  <c r="AV96" i="1"/>
  <c r="AT96" i="1" s="1"/>
  <c r="AU95" i="1" l="1"/>
  <c r="AU96" i="1"/>
  <c r="AX94" i="1"/>
  <c r="AY94" i="1"/>
  <c r="AW95" i="1" l="1"/>
  <c r="BA95" i="1"/>
  <c r="BA94" i="1" s="1"/>
  <c r="AW94" i="1" s="1"/>
  <c r="AU94" i="1"/>
  <c r="AZ95" i="1" l="1"/>
  <c r="AZ94" i="1" s="1"/>
  <c r="AV94" i="1" s="1"/>
  <c r="AT94" i="1" s="1"/>
  <c r="AV95" i="1" l="1"/>
  <c r="AT95" i="1" s="1"/>
  <c r="J146" i="17" l="1"/>
  <c r="J100" i="17" s="1"/>
  <c r="J129" i="17" l="1"/>
  <c r="J96" i="17" s="1"/>
  <c r="J30" i="17" l="1"/>
  <c r="F33" i="17" s="1"/>
  <c r="J33" i="17" s="1"/>
  <c r="J34" i="17"/>
  <c r="J39" i="17" l="1"/>
  <c r="AN100" i="1" s="1"/>
  <c r="AN94" i="1" s="1"/>
  <c r="AG100" i="1"/>
  <c r="AG94" i="1" s="1"/>
  <c r="W29" i="1" l="1"/>
  <c r="AK29" i="1" s="1"/>
  <c r="AK35" i="1" s="1"/>
  <c r="AK26" i="1"/>
</calcChain>
</file>

<file path=xl/sharedStrings.xml><?xml version="1.0" encoding="utf-8"?>
<sst xmlns="http://schemas.openxmlformats.org/spreadsheetml/2006/main" count="4151" uniqueCount="830">
  <si>
    <t>Export Komplet</t>
  </si>
  <si>
    <t/>
  </si>
  <si>
    <t>2.0</t>
  </si>
  <si>
    <t>False</t>
  </si>
  <si>
    <t>{ba4eec36-6b5b-4dce-af27-b2384cc28606}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</si>
  <si>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</si>
  <si>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</si>
  <si>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</si>
  <si>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</si>
  <si>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</si>
  <si>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</si>
  <si>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</si>
  <si>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</si>
  <si>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</si>
  <si>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</si>
  <si>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</si>
  <si>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0,1</t>
  </si>
  <si>
    <t>KSO:</t>
  </si>
  <si>
    <t>CC-CZ:</t>
  </si>
  <si>
    <t>1</t>
  </si>
  <si>
    <t>Místo:</t>
  </si>
  <si>
    <t>Datum: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</si>
  <si>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</si>
  <si>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</si>
  <si>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</si>
  <si>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</si>
  <si>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</si>
  <si>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</si>
  <si>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</si>
  <si>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</si>
  <si>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</si>
  <si>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</si>
  <si>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</si>
  <si>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</si>
  <si>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 jednotlivými položkami souvisí také neuvedené činnosti, které jsou dány dle technických, technologických a pracovních předpisů jednotlivých dodavatelů a to i když nejsou zvlášť uvedené v rozpočtu tzn. veškeré práce v rozpočtu je nutno ocenit jako komplexně vykonané práce včetně zabudovávaného, spotřebního a pomocného materiálu, nářadí a jiných strojů přestože nejsou vypsány jednotlivě. Zpracovatel rozpočtu upozorňuje uchazeče, že je povinen si překontrolovat veškeré výměry tak, aby nabídka byla předložena dle skutečného stavu a výměr projektové dokumentace. Za výše uvedené odpovídá sám zhotovitel.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</si>
  <si>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</si>
  <si>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</si>
  <si>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</si>
  <si>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</si>
  <si>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</si>
  <si>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</si>
  <si>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</si>
  <si>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</si>
  <si>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</si>
  <si>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</si>
  <si>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</si>
  <si>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</si>
  <si>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</si>
  <si>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</si>
  <si>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</si>
  <si>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</si>
  <si>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</si>
  <si>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</si>
  <si>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</si>
  <si>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</si>
  <si>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</si>
  <si>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</si>
  <si>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</si>
  <si>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</si>
  <si>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</si>
  <si>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</si>
  <si>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</si>
  <si>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</si>
  <si>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</si>
  <si>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</si>
  <si>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</si>
  <si>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</si>
  <si>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</si>
  <si>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</si>
  <si>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</si>
  <si>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</si>
  <si>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</si>
  <si>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</si>
  <si>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</si>
  <si>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</si>
  <si>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</si>
  <si>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</si>
  <si>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</si>
  <si>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</si>
  <si>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</si>
  <si>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{4630c249-607b-4a3f-81ac-f5a4e109f0fd}</t>
  </si>
  <si>
    <t>2</t>
  </si>
  <si>
    <t>{a34c4d78-863a-4d7c-915f-b0212fb43cb4}</t>
  </si>
  <si>
    <t>{8cf53e76-eca9-4fc0-9867-498cf7b20225}</t>
  </si>
  <si>
    <t>4</t>
  </si>
  <si>
    <t>{1b48456e-deb2-44c5-8e48-82fee2e5a2bd}</t>
  </si>
  <si>
    <t>9</t>
  </si>
  <si>
    <t>VRN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</si>
  <si>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</si>
  <si>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</si>
  <si>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</si>
  <si>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</si>
  <si>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</si>
  <si>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</si>
  <si>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</si>
  <si>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</si>
  <si>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</si>
  <si>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</si>
  <si>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</si>
  <si>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</si>
  <si>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</si>
  <si>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</si>
  <si>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763 - Konstrukce suché výstavby</t>
  </si>
  <si>
    <t xml:space="preserve">    766 - Konstrukce truhlářské a zámečnické</t>
  </si>
  <si>
    <t xml:space="preserve">    771 - Podlahy z dlaždic</t>
  </si>
  <si>
    <t xml:space="preserve">    781 - Dokončovací práce - obklady</t>
  </si>
  <si>
    <t>N00 -  Nepojmenované práce</t>
  </si>
  <si>
    <t xml:space="preserve">    N01 - Demontáže stávajících prvků ostatních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</si>
  <si>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</si>
  <si>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</si>
  <si>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</si>
  <si>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</si>
  <si>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</si>
  <si>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</si>
  <si>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</si>
  <si>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</si>
  <si>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</si>
  <si>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</si>
  <si>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</si>
  <si>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</si>
  <si>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</si>
  <si>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</si>
  <si>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</si>
  <si>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K</t>
  </si>
  <si>
    <t>m2</t>
  </si>
  <si>
    <t>-1017073885</t>
  </si>
  <si>
    <t>VV</t>
  </si>
  <si>
    <t>m</t>
  </si>
  <si>
    <t>2123438001</t>
  </si>
  <si>
    <t>kus</t>
  </si>
  <si>
    <t>1946181642</t>
  </si>
  <si>
    <t>-1625188393</t>
  </si>
  <si>
    <t>2111953456</t>
  </si>
  <si>
    <t>363409529</t>
  </si>
  <si>
    <t>1487513887</t>
  </si>
  <si>
    <t>2081594092</t>
  </si>
  <si>
    <t>-1534410943</t>
  </si>
  <si>
    <t>t</t>
  </si>
  <si>
    <t>-1284409018</t>
  </si>
  <si>
    <t>-620535589</t>
  </si>
  <si>
    <t>-1157969568</t>
  </si>
  <si>
    <t>1187549129</t>
  </si>
  <si>
    <t>PSV</t>
  </si>
  <si>
    <t>16</t>
  </si>
  <si>
    <t>452772474</t>
  </si>
  <si>
    <t>-962286495</t>
  </si>
  <si>
    <t>1508910829</t>
  </si>
  <si>
    <t>-1653653228</t>
  </si>
  <si>
    <t>-916888542</t>
  </si>
  <si>
    <t>1388316903</t>
  </si>
  <si>
    <t>-1069508187</t>
  </si>
  <si>
    <t>kpl</t>
  </si>
  <si>
    <t>725</t>
  </si>
  <si>
    <t>soubor</t>
  </si>
  <si>
    <t>ks</t>
  </si>
  <si>
    <t xml:space="preserve">Práce a dodávky HSV   </t>
  </si>
  <si>
    <t xml:space="preserve">Ostatní konstrukce a práce, bourání   </t>
  </si>
  <si>
    <t xml:space="preserve">Práce a dodávky PSV   </t>
  </si>
  <si>
    <t>733</t>
  </si>
  <si>
    <t>735</t>
  </si>
  <si>
    <t xml:space="preserve">Celkem   </t>
  </si>
  <si>
    <t>V. Pavlík, M. Chmiel</t>
  </si>
  <si>
    <t xml:space="preserve">Zdravotechnika - zařizovací předměty   </t>
  </si>
  <si>
    <t>ASŘ</t>
  </si>
  <si>
    <t>CELKEM</t>
  </si>
  <si>
    <t>Zdravotechnické instalace</t>
  </si>
  <si>
    <t>713</t>
  </si>
  <si>
    <t>732</t>
  </si>
  <si>
    <t>734</t>
  </si>
  <si>
    <t xml:space="preserve">Izolace tepelné   </t>
  </si>
  <si>
    <t xml:space="preserve">Vedlejší rozpočtové náklady   </t>
  </si>
  <si>
    <t xml:space="preserve">Zařízení staveniště   </t>
  </si>
  <si>
    <t>030001000</t>
  </si>
  <si>
    <t>…</t>
  </si>
  <si>
    <t>M. Chmiel, V. Pavlík</t>
  </si>
  <si>
    <t>Elektroinstalace</t>
  </si>
  <si>
    <t>A</t>
  </si>
  <si>
    <t>VRN1</t>
  </si>
  <si>
    <t>VRN4</t>
  </si>
  <si>
    <t>Poznámka:  CS ÚRS 2024</t>
  </si>
  <si>
    <t>998725101</t>
  </si>
  <si>
    <t xml:space="preserve">Přesun hmot tonážní pro zařizovací předměty v objektech v do 6 m   </t>
  </si>
  <si>
    <t>998732101</t>
  </si>
  <si>
    <t>733391101</t>
  </si>
  <si>
    <t>998733101</t>
  </si>
  <si>
    <t>998734101</t>
  </si>
  <si>
    <t>998735101</t>
  </si>
  <si>
    <t>Vedlejší rozpočtové náklady</t>
  </si>
  <si>
    <t xml:space="preserve">Poznámka:  </t>
  </si>
  <si>
    <t>Zkoušky a ostatní měření</t>
  </si>
  <si>
    <t>043203000</t>
  </si>
  <si>
    <t>Revize a ostatní měření</t>
  </si>
  <si>
    <t>AYKY 3x240 +120</t>
  </si>
  <si>
    <t>Pojistková skříň SR922INKW 2/PA</t>
  </si>
  <si>
    <t>Rozvaděč pro připojení strojů a elektroinstalace</t>
  </si>
  <si>
    <t>Žlab Merkur 60x20</t>
  </si>
  <si>
    <t>Žlab Merkur 40x60</t>
  </si>
  <si>
    <t>Žlab Merkur 40x40</t>
  </si>
  <si>
    <t>Podpěry a držáky Merkur</t>
  </si>
  <si>
    <t>CYKY 3Cx1,5</t>
  </si>
  <si>
    <t>CYKY 3Cx2,5</t>
  </si>
  <si>
    <t>CYKY 5Cx1,5</t>
  </si>
  <si>
    <t>CYKY 5Cx4</t>
  </si>
  <si>
    <t>CYKY 5Cx6</t>
  </si>
  <si>
    <t>CYKY 4Bx16</t>
  </si>
  <si>
    <t>CYKY 4Bx25</t>
  </si>
  <si>
    <t>CYKY 4Bx35</t>
  </si>
  <si>
    <t>CYKY 4Bx70</t>
  </si>
  <si>
    <t>Rozvodová krabice 20x20</t>
  </si>
  <si>
    <t>Rozvodová krabice 40x40</t>
  </si>
  <si>
    <t>Rozvodová krabice 60x60</t>
  </si>
  <si>
    <t>Svorkovnice</t>
  </si>
  <si>
    <t>Zářivka LED</t>
  </si>
  <si>
    <t>Zásuvka 230 IP44</t>
  </si>
  <si>
    <t>Vypínač č.5 IP44</t>
  </si>
  <si>
    <t>Vypínač č.6 IP 44</t>
  </si>
  <si>
    <t>Nerezová trubka pr. 32</t>
  </si>
  <si>
    <t>Hromosvod</t>
  </si>
  <si>
    <t>Montáž</t>
  </si>
  <si>
    <t>Náklady spojené s montáží včetně stavební přípomocí</t>
  </si>
  <si>
    <t>2025_040</t>
  </si>
  <si>
    <t>Přístavba výrobní haly PZP Merlin</t>
  </si>
  <si>
    <t>Hlinsko</t>
  </si>
  <si>
    <t>Cenová soustava ÚRS II 2025</t>
  </si>
  <si>
    <t>Vybavení  mrazírny</t>
  </si>
  <si>
    <t>PZP Merlin s.r.o.</t>
  </si>
  <si>
    <t>Architektonicko-stavební řešení</t>
  </si>
  <si>
    <t>Poznámka:  CS ÚRS 2025</t>
  </si>
  <si>
    <t>Vybavení - mrazírny</t>
  </si>
  <si>
    <t>Ostatní - zařízení</t>
  </si>
  <si>
    <t>PZP Merlin s.ro.</t>
  </si>
  <si>
    <t>položka</t>
  </si>
  <si>
    <t>Izolace PUR 150 mm, RAL 9010/9010 – PAMA</t>
  </si>
  <si>
    <t>Podlahová izolace 200 mm D+M</t>
  </si>
  <si>
    <t>Parotěsná zábrana</t>
  </si>
  <si>
    <t>Klempířské prvky</t>
  </si>
  <si>
    <t>Dveře hluboko-mrazírenské posuvné 1 200 x 2 000 mm, s prahem, zámek</t>
  </si>
  <si>
    <t>Dveřní lamelová clona 1 200 x 2 000 mm</t>
  </si>
  <si>
    <t>Vyhřívané podloží zálohované, pomocný rozvaděč, mont. mat regulace</t>
  </si>
  <si>
    <t>Osvětlení</t>
  </si>
  <si>
    <t>Ventil vyrovnání tlaku</t>
  </si>
  <si>
    <t>Montážní materiál</t>
  </si>
  <si>
    <t xml:space="preserve">Montáž PUR </t>
  </si>
  <si>
    <t>Celkem bez DPH</t>
  </si>
  <si>
    <t>jednookruhová jednotka PTJ-BSr-2/7461LX.F.Eco (včetně el. rozvaděče s přípravou pro dálkové ON-OFF, sběrače chladiva, olejové hospodářství)</t>
  </si>
  <si>
    <t>regulace tlaku ve sběrači (Danfoss)</t>
  </si>
  <si>
    <t>kul. ventil pr.22 mm (Danfoss, pájecí)</t>
  </si>
  <si>
    <t>filtrdehydrátor pr.22 mm (Danfoss, pájecí)</t>
  </si>
  <si>
    <t>průhledítko pr.22 mm (Danfoss, pájecí s indikací vlhkosti)</t>
  </si>
  <si>
    <t>el. magnet. ventil pr.22 mm (Danfoss, 230/1/50, pájecí)</t>
  </si>
  <si>
    <t>elektronický expanzní ventil (komplet, včetně čidel a driveru)</t>
  </si>
  <si>
    <t>výparník CMK-634-6LE-HX28 (rozteč lamel 12 mm, el. odtávání)</t>
  </si>
  <si>
    <t>kul. ventil pr. 76 mm (pájecí)</t>
  </si>
  <si>
    <t>el. ovladač zák. místa (400/3/50, teplotní regulace, el. odtávání, RS485)</t>
  </si>
  <si>
    <t>Celkem za technologii zmrazovače bez DPH</t>
  </si>
  <si>
    <t>Cu propojovací potrubí do 30 m + kondenzátor + chladič oleje</t>
  </si>
  <si>
    <t>Elektromateriál</t>
  </si>
  <si>
    <t>Odpadní potrubí izolované, vyhřívané</t>
  </si>
  <si>
    <t>Chladivo R 449A</t>
  </si>
  <si>
    <t>Montážní technika</t>
  </si>
  <si>
    <t>Pomocné konstrukce</t>
  </si>
  <si>
    <t>Mrazicí box č.1</t>
  </si>
  <si>
    <t>Dveře mrazírenské posuvné 1 200 x 2 000 mm, s prahem, zámek</t>
  </si>
  <si>
    <t>agregát Copeland ZXLE040E (scroll. kompresor Copeland, včetně vzd. kondenzátoru, regulace otáček ventilátoru kondenzátoru, vyhřívání oleje, oplechování pro venkovní umístění, silový el. rozvaděč, 400/3/50)</t>
  </si>
  <si>
    <t>solenoid pr. 10 mm (Danfoss, 230-1-50, pájecí)</t>
  </si>
  <si>
    <t>průhledítko pr. 10 mm (Danfoss, s indikací vlhkosti, pájecí)</t>
  </si>
  <si>
    <t>termostatický expansní ventil TISE-BW (Alco, komplet, d. 03)</t>
  </si>
  <si>
    <t>výparník CCD32307E (el. odtávání, rozteč lamel 7 mm, bílý lak)</t>
  </si>
  <si>
    <t>el. rozvaděč RZM-32307E (400/3/50, el. odtávání, teplotní regulace, RS485)</t>
  </si>
  <si>
    <t>Chladicí technologie, celkem bez DPH</t>
  </si>
  <si>
    <t xml:space="preserve">ohřev límce ventilátoru </t>
  </si>
  <si>
    <t>Cu propojovací potrubí do 25 m</t>
  </si>
  <si>
    <t>Mrazicí box č.2</t>
  </si>
  <si>
    <t>tlumič hluku (pr. 28 mm, včetně výtlačného vlnovce s Cu potrubím, objímkami a montáží do PJ)</t>
  </si>
  <si>
    <t>ventilátor nad hlavu kompresoru</t>
  </si>
  <si>
    <t>vzduch. kondenzátor VK-GV-CVC.RD050.2-12-41 (230/1/50, 41 dBA v 10 m, EC ventilátory)</t>
  </si>
  <si>
    <t>plynulá regulace otáček ventilátorů kondenzátorů</t>
  </si>
  <si>
    <t>solenoid pr. 16 mm</t>
  </si>
  <si>
    <t>průhledítko pr. 16 mm</t>
  </si>
  <si>
    <t>termostatický expansní ventil TCLE650BW (Alco, komplet, dýza B5B)</t>
  </si>
  <si>
    <t>výparník CCD62407E (rozteč lamel 7 mm, el. odtávání)</t>
  </si>
  <si>
    <t>rozvaděč RP-140.1E spec. (400/3/50, teplotní regulace, el. odtávání, RS485)</t>
  </si>
  <si>
    <t>Chladicí technologie celkem bez DPH</t>
  </si>
  <si>
    <t>vyvedení sacího potrubí z rámu jednotky (včetně sacího vlnovce)</t>
  </si>
  <si>
    <t>Cu propojovací potrubí do 15 m</t>
  </si>
  <si>
    <t>Pracovní prostor</t>
  </si>
  <si>
    <t>agregát Copeland ZXME075E (scroll. kompresor Copeland, včetně vzd. kondenzátoru, regulace otáček ventilátoru kondenzátoru, vyhřívání oleje, oplechování pro venkovní umístění, silový el. rozvaděč, 400/3/50)</t>
  </si>
  <si>
    <t>solenoid ventil Ø 16 mm (Danfoss, včetně cívky 230-1-50)</t>
  </si>
  <si>
    <t>průhledítko kapaliny Ø 16 mm (Danfoss, pájecí, indikace vlhkosti)</t>
  </si>
  <si>
    <t>vstřikovací ventil TCLE650-BW (Alco, komplet, dýza B5B)</t>
  </si>
  <si>
    <t>výparník KDC-355-6AN-HX28 (rozteč 4,5 mm, bez el. odtávání)</t>
  </si>
  <si>
    <t>el. ovladač zák. místa (400/3/50, teplotní regulace, bez el. odtávání, RS485)</t>
  </si>
  <si>
    <t>Celkem za chl. technologii, bez DPH</t>
  </si>
  <si>
    <t>Odpadní potrubí</t>
  </si>
  <si>
    <t>Konzole</t>
  </si>
  <si>
    <t>Cena celkem bez DPH</t>
  </si>
  <si>
    <t>100-1</t>
  </si>
  <si>
    <t>100-2</t>
  </si>
  <si>
    <t>100-3</t>
  </si>
  <si>
    <t>100-4</t>
  </si>
  <si>
    <t>100-5</t>
  </si>
  <si>
    <t>100-6</t>
  </si>
  <si>
    <t>100-7</t>
  </si>
  <si>
    <t>100-8</t>
  </si>
  <si>
    <t>100-9</t>
  </si>
  <si>
    <t>100-10</t>
  </si>
  <si>
    <t>100-11</t>
  </si>
  <si>
    <t>100-12</t>
  </si>
  <si>
    <t>Technologie zmrazovače</t>
  </si>
  <si>
    <t>100-13</t>
  </si>
  <si>
    <t>100-14</t>
  </si>
  <si>
    <t>100-15</t>
  </si>
  <si>
    <t>100-16</t>
  </si>
  <si>
    <t>100-17</t>
  </si>
  <si>
    <t>100-18</t>
  </si>
  <si>
    <t>100-19</t>
  </si>
  <si>
    <t>100-20</t>
  </si>
  <si>
    <t>100-21</t>
  </si>
  <si>
    <t>100-22</t>
  </si>
  <si>
    <t>100-23</t>
  </si>
  <si>
    <t>100-24</t>
  </si>
  <si>
    <t>100-25</t>
  </si>
  <si>
    <t>100-26</t>
  </si>
  <si>
    <t>100-27</t>
  </si>
  <si>
    <t>100-28</t>
  </si>
  <si>
    <t>100-29</t>
  </si>
  <si>
    <t>100-30</t>
  </si>
  <si>
    <t>100-31</t>
  </si>
  <si>
    <t>100-32</t>
  </si>
  <si>
    <t>100-33</t>
  </si>
  <si>
    <t>100-34</t>
  </si>
  <si>
    <t>100-35</t>
  </si>
  <si>
    <t>100-36</t>
  </si>
  <si>
    <t>100-37</t>
  </si>
  <si>
    <t>100-38</t>
  </si>
  <si>
    <t>100-39</t>
  </si>
  <si>
    <t>100-40</t>
  </si>
  <si>
    <t>100-41</t>
  </si>
  <si>
    <t>100-42</t>
  </si>
  <si>
    <t>100-43</t>
  </si>
  <si>
    <t>100-44</t>
  </si>
  <si>
    <t>100-45</t>
  </si>
  <si>
    <t>100-46</t>
  </si>
  <si>
    <t>100-47</t>
  </si>
  <si>
    <t>100-48</t>
  </si>
  <si>
    <t>100-49</t>
  </si>
  <si>
    <t>100-50</t>
  </si>
  <si>
    <t>100-51</t>
  </si>
  <si>
    <t>100-52</t>
  </si>
  <si>
    <t>100-53</t>
  </si>
  <si>
    <t>100-54</t>
  </si>
  <si>
    <t>100-55</t>
  </si>
  <si>
    <t>100-56</t>
  </si>
  <si>
    <t>100-57</t>
  </si>
  <si>
    <t>100-58</t>
  </si>
  <si>
    <t>100-59</t>
  </si>
  <si>
    <t>100-60</t>
  </si>
  <si>
    <t>100-61</t>
  </si>
  <si>
    <t>100-62</t>
  </si>
  <si>
    <t>100-63</t>
  </si>
  <si>
    <t>100-64</t>
  </si>
  <si>
    <t>100-65</t>
  </si>
  <si>
    <t>100-66</t>
  </si>
  <si>
    <t>100-67</t>
  </si>
  <si>
    <t>100-68</t>
  </si>
  <si>
    <t>100-69</t>
  </si>
  <si>
    <t>100-70</t>
  </si>
  <si>
    <t>100-71</t>
  </si>
  <si>
    <t>100-72</t>
  </si>
  <si>
    <t>100-73</t>
  </si>
  <si>
    <t>100-74</t>
  </si>
  <si>
    <t>100-75</t>
  </si>
  <si>
    <t>100-76</t>
  </si>
  <si>
    <t>100-77</t>
  </si>
  <si>
    <t>100-78</t>
  </si>
  <si>
    <t>100-79</t>
  </si>
  <si>
    <t>100-80</t>
  </si>
  <si>
    <t>100-81</t>
  </si>
  <si>
    <t>100-82</t>
  </si>
  <si>
    <t>100-83</t>
  </si>
  <si>
    <t>100-84</t>
  </si>
  <si>
    <t>100-85</t>
  </si>
  <si>
    <t>100-86</t>
  </si>
  <si>
    <t>100-87</t>
  </si>
  <si>
    <t>100-88</t>
  </si>
  <si>
    <t>100-89</t>
  </si>
  <si>
    <t>100-90</t>
  </si>
  <si>
    <t>100-91</t>
  </si>
  <si>
    <t>100-92</t>
  </si>
  <si>
    <t>100-93</t>
  </si>
  <si>
    <t>100-94</t>
  </si>
  <si>
    <t>100-95</t>
  </si>
  <si>
    <t>100-96</t>
  </si>
  <si>
    <t>100-97</t>
  </si>
  <si>
    <t>Umyvátko rukou s bezdotykovým vypínáním, 
směšovací baterie a ramínko 470x370x225 mm</t>
  </si>
  <si>
    <t>Mycí dřez , nádoba 1060x500x370</t>
  </si>
  <si>
    <t xml:space="preserve">Tlaková sprcha se směšovací baterií a 
oplachovým raménkem </t>
  </si>
  <si>
    <t>Samonavíjecí buben s hadicí 20m prům. 430x160 mm</t>
  </si>
  <si>
    <t>Rozpršovací vodní pistole 55x170x145 mm</t>
  </si>
  <si>
    <t>Spojka pistole a bubnu závit 1/2"</t>
  </si>
  <si>
    <t>Šatní skříňka s 8mi uzamykatelnými schrá 500x600x1800 mm</t>
  </si>
  <si>
    <t>Plastové dveře včetně zárubně 900x2000 mm</t>
  </si>
  <si>
    <t xml:space="preserve"> Křídlové/lítací  dveře, plastové průhledné 
provedení 1400x2400 mm</t>
  </si>
  <si>
    <t>Křídlové/lítací  dveře, plastové průhledné 
provedení 2000x2400 mm</t>
  </si>
  <si>
    <t>Hygienický štěrbinový podlahový žlab s roštem, 
boční vpustí DN 100 a protizápachovou uzávěrkou 7500x300x190 mm</t>
  </si>
  <si>
    <t>Hygienický podlahový žlab s roštem, boční vpustí 
DN 100 a protizápachovou uzávěrkou 600x900x190  mm</t>
  </si>
  <si>
    <t>Hygienický podlahový žlab s roštem, boční vpustí 
DN 100 a protizápachovou uzávěrkou 400x600x190 mm</t>
  </si>
  <si>
    <t>Montáž, kompletace</t>
  </si>
  <si>
    <t xml:space="preserve"> Nerezové instalační svody</t>
  </si>
  <si>
    <t>Chlazení</t>
  </si>
  <si>
    <t xml:space="preserve">m </t>
  </si>
  <si>
    <t>Vyvěšení stropu</t>
  </si>
  <si>
    <t>Chladírenské dveře posuvné 1 400 x 2 500 mm</t>
  </si>
  <si>
    <t xml:space="preserve">Dveře provozní dvoukřídlé 1 400 x 2 500 mm </t>
  </si>
  <si>
    <t xml:space="preserve">Dveře provozní dvoukřídlé 2 500 x 2 500 mm </t>
  </si>
  <si>
    <t xml:space="preserve">Dveře provozní 900 x 2 500 mm </t>
  </si>
  <si>
    <t>935114901R</t>
  </si>
  <si>
    <t xml:space="preserve">ALCA APR7-0211-20R Průmyslový štěrbinový žlab, rohový 1 m nere AISI 304   </t>
  </si>
  <si>
    <t>935114902R</t>
  </si>
  <si>
    <t xml:space="preserve">Kus čisticí HTRE D 110 mm PP   </t>
  </si>
  <si>
    <t>713463411</t>
  </si>
  <si>
    <t xml:space="preserve">Montáž izolace tepelné potrubí a ohybů návlekovými izolačními pouzdry   </t>
  </si>
  <si>
    <t>MLT.I00000801</t>
  </si>
  <si>
    <t xml:space="preserve">izolace potrubí Mirelon Pro 22x9mm   </t>
  </si>
  <si>
    <t>MLT.I00000802</t>
  </si>
  <si>
    <t xml:space="preserve">izolace potrubí Mirelon Pro 22x13mm   </t>
  </si>
  <si>
    <t>MLT.I00001001</t>
  </si>
  <si>
    <t xml:space="preserve">izolace potrubí Mirelon Pro 28x9mm   </t>
  </si>
  <si>
    <t>MLT.I00001002</t>
  </si>
  <si>
    <t xml:space="preserve">izolace potrubí Mirelon Pro 28x13mm   </t>
  </si>
  <si>
    <t>MLT.I00001202</t>
  </si>
  <si>
    <t xml:space="preserve">izolace potrubí Mirelon Pro 35x13mm   </t>
  </si>
  <si>
    <t>MLT.I00001103</t>
  </si>
  <si>
    <t xml:space="preserve">izolace potrubí Mirelon Pro 32x20mm   </t>
  </si>
  <si>
    <t>MLT.I00001303</t>
  </si>
  <si>
    <t xml:space="preserve">izolace potrubí Mirelon Pro 40x20mm   </t>
  </si>
  <si>
    <t>721</t>
  </si>
  <si>
    <t xml:space="preserve">Zdravotechnika - vnitřní kanalizace   </t>
  </si>
  <si>
    <t>721173401</t>
  </si>
  <si>
    <t xml:space="preserve">Potrubí kanalizační z PVC SN 4 svodné DN 110   </t>
  </si>
  <si>
    <t>721173402</t>
  </si>
  <si>
    <t xml:space="preserve">Potrubí kanalizační z PVC SN 4 svodné DN 125   </t>
  </si>
  <si>
    <t>721173403</t>
  </si>
  <si>
    <t xml:space="preserve">Potrubí kanalizační z PVC SN 4 svodné DN 160   </t>
  </si>
  <si>
    <t>721174024</t>
  </si>
  <si>
    <t xml:space="preserve">Potrubí kanalizační z PP odpadní DN 75   </t>
  </si>
  <si>
    <t>721174025</t>
  </si>
  <si>
    <t xml:space="preserve">Potrubí kanalizační z PP odpadní DN 110   </t>
  </si>
  <si>
    <t>721174042</t>
  </si>
  <si>
    <t xml:space="preserve">Potrubí kanalizační z PP připojovací DN 40   </t>
  </si>
  <si>
    <t>721174043</t>
  </si>
  <si>
    <t xml:space="preserve">Potrubí kanalizační z PP připojovací DN 50   </t>
  </si>
  <si>
    <t>721174044</t>
  </si>
  <si>
    <t xml:space="preserve">Potrubí kanalizační z PP připojovací DN 75   </t>
  </si>
  <si>
    <t>721194104</t>
  </si>
  <si>
    <t xml:space="preserve">Vyvedení a upevnění odpadních výpustek DN 40   </t>
  </si>
  <si>
    <t>721194105</t>
  </si>
  <si>
    <t xml:space="preserve">Vyvedení a upevnění odpadních výpustek DN 50   </t>
  </si>
  <si>
    <t>721194107</t>
  </si>
  <si>
    <t xml:space="preserve">Vyvedení a upevnění odpadních výpustek DN 75   </t>
  </si>
  <si>
    <t>721194109</t>
  </si>
  <si>
    <t xml:space="preserve">Vyvedení a upevnění odpadních výpustek DN 110   </t>
  </si>
  <si>
    <t>721273152R</t>
  </si>
  <si>
    <t xml:space="preserve">Hlavice ventilační polypropylen PP DN 75 - souprava   </t>
  </si>
  <si>
    <t>721290111</t>
  </si>
  <si>
    <t xml:space="preserve">Zkouška těsnosti potrubí kanalizace vodou DN do 125   </t>
  </si>
  <si>
    <t>721290112</t>
  </si>
  <si>
    <t xml:space="preserve">Zkouška těsnosti potrubí kanalizace vodou DN 150/DN 200   </t>
  </si>
  <si>
    <t>998721101</t>
  </si>
  <si>
    <t xml:space="preserve">Přesun hmot tonážní pro vnitřní kanalizaci v objektech v do 6 m   </t>
  </si>
  <si>
    <t>722</t>
  </si>
  <si>
    <t xml:space="preserve">Zdravotechnika - vnitřní vodovod   </t>
  </si>
  <si>
    <t>722174002</t>
  </si>
  <si>
    <t xml:space="preserve">Potrubí vodovodní plastové PPR S3,2 spojované svařováním D 20x2,8 mm   </t>
  </si>
  <si>
    <t>722174003</t>
  </si>
  <si>
    <t xml:space="preserve">Potrubí vodovodní plastové PPR S3,2 spojované svařováním D 25x3,5 mm   </t>
  </si>
  <si>
    <t>722174004</t>
  </si>
  <si>
    <t xml:space="preserve">Potrubí vodovodní plastové PPR S3,2 spojované svařováním D 32x4,4 mm   </t>
  </si>
  <si>
    <t>722174005</t>
  </si>
  <si>
    <t xml:space="preserve">Potrubí vodovodní plastové PPR S3,2 spojované svařováním D 40x5,5 mm   </t>
  </si>
  <si>
    <t>722220111</t>
  </si>
  <si>
    <t xml:space="preserve">Nástěnka pro výtokový ventil G 1/2" s jedním závitem   </t>
  </si>
  <si>
    <t>722220121</t>
  </si>
  <si>
    <t xml:space="preserve">Nástěnka pro baterii G 1/2" s jedním závitem   </t>
  </si>
  <si>
    <t>pár</t>
  </si>
  <si>
    <t>722224115R</t>
  </si>
  <si>
    <t xml:space="preserve">Kohout vypouštěcí DN15   </t>
  </si>
  <si>
    <t>722231203R</t>
  </si>
  <si>
    <t xml:space="preserve">Ventil redukční G 1"   </t>
  </si>
  <si>
    <t>722231220R</t>
  </si>
  <si>
    <t xml:space="preserve">Ventil pojistný pružinový G 3/4"   </t>
  </si>
  <si>
    <t>722232011R</t>
  </si>
  <si>
    <t xml:space="preserve">Kohout kulový DN 25 vnitřní závit   </t>
  </si>
  <si>
    <t>722232012R</t>
  </si>
  <si>
    <t xml:space="preserve">Kohout kulový DN32 vnitřní závit   </t>
  </si>
  <si>
    <t>722232013R</t>
  </si>
  <si>
    <t xml:space="preserve">Kohout kulový regulační DN20 vnitřní závit   </t>
  </si>
  <si>
    <t>722234264R</t>
  </si>
  <si>
    <t xml:space="preserve">Filtr DN32s 2x vnitřním závitem   </t>
  </si>
  <si>
    <t>722290215</t>
  </si>
  <si>
    <t xml:space="preserve">Zkouška těsnosti vodovodního potrubí DN do 100   </t>
  </si>
  <si>
    <t>722290234</t>
  </si>
  <si>
    <t xml:space="preserve">Proplach a dezinfekce vodovodního potrubí DN do 80   </t>
  </si>
  <si>
    <t>725211617</t>
  </si>
  <si>
    <t xml:space="preserve">Umyvadlo keramické bílé šířky 600x450 mm   </t>
  </si>
  <si>
    <t>725311131</t>
  </si>
  <si>
    <t xml:space="preserve">Dřez dvojitý nerezový se zápachovou uzávěrkou nástavný 800x600 mm   </t>
  </si>
  <si>
    <t>725331112</t>
  </si>
  <si>
    <t xml:space="preserve">Výlevka s plastovou mřížkou   </t>
  </si>
  <si>
    <t>725813111R</t>
  </si>
  <si>
    <t xml:space="preserve">Ventil rohový s filtrem DN15xDN15   </t>
  </si>
  <si>
    <t>725813112R</t>
  </si>
  <si>
    <t xml:space="preserve">Ventil rohový s filtrem DN10xDN15   </t>
  </si>
  <si>
    <t>725821341R</t>
  </si>
  <si>
    <t xml:space="preserve">Baterie dřezová nástěnná ruční   </t>
  </si>
  <si>
    <t>725821342R</t>
  </si>
  <si>
    <t xml:space="preserve">Baterie dřezová stojánková s výsuvnou sprchou   </t>
  </si>
  <si>
    <t>725822643R</t>
  </si>
  <si>
    <t xml:space="preserve">Baterie umyvadlová automatická stojánková   </t>
  </si>
  <si>
    <t xml:space="preserve">Ústřední vytápění - strojovny   </t>
  </si>
  <si>
    <t>732219113</t>
  </si>
  <si>
    <t xml:space="preserve">Ohřívač TUV 300 l - dodávka a montáž, přísl.   </t>
  </si>
  <si>
    <t>732331101</t>
  </si>
  <si>
    <t xml:space="preserve">Nádoba tlaková expanzní pro solární, topnou a chladící soustavu s membránou závitové připojení PN 10 o objemu 8 l   </t>
  </si>
  <si>
    <t>732421202</t>
  </si>
  <si>
    <t xml:space="preserve">Čerpadlo teplovodní mokroběžné závitové cirkulační DN 25 výtlak do 4,0 m průtok 2,20 m3/h pro TUV   </t>
  </si>
  <si>
    <t xml:space="preserve">Přesun hmot tonážní pro strojovny v objektech v do 6 m   </t>
  </si>
  <si>
    <t xml:space="preserve">Ústřední vytápění - rozvodné potrubí   </t>
  </si>
  <si>
    <t>733322310</t>
  </si>
  <si>
    <t xml:space="preserve">Potrubí plastové vícevrstvé ze síťovaného PE-Xb s hliníkovou fólií spojované lisováním PN 10 do 100°C D 16x2,0 mm   </t>
  </si>
  <si>
    <t>733322312</t>
  </si>
  <si>
    <t xml:space="preserve">Potrubí plastové vícevrstvé ze síťovaného PE-Xb s hliníkovou fólií spojované lisováním PN 10 do 100°C D 20x2,0 mm   </t>
  </si>
  <si>
    <t>733322313</t>
  </si>
  <si>
    <t xml:space="preserve">Potrubí plastové vícevrstvé ze síťovaného PE-Xb s hliníkovou fólií spojované lisováním PN 10 do 100°C D 26x3,0 mm   </t>
  </si>
  <si>
    <t>733322314</t>
  </si>
  <si>
    <t xml:space="preserve">Potrubí plastové vícevrstvé ze síťovaného PE-Xb s hliníkovou fólií spojované lisováním PN 10 do 100°C D 32x3,0 mm   </t>
  </si>
  <si>
    <t xml:space="preserve">Zkouška těsnosti potrubí plastové D do 32x3,0   </t>
  </si>
  <si>
    <t xml:space="preserve">Přesun hmot tonážní pro rozvody potrubí v objektech v do 6 m   </t>
  </si>
  <si>
    <t xml:space="preserve">Ústřední vytápění - armatury   </t>
  </si>
  <si>
    <t>734211118R</t>
  </si>
  <si>
    <t xml:space="preserve">Ventil závitový odvzdušňovací DN15 automatický   </t>
  </si>
  <si>
    <t>734221130R</t>
  </si>
  <si>
    <t xml:space="preserve">Hlavice termostatická   </t>
  </si>
  <si>
    <t>734242416R</t>
  </si>
  <si>
    <t xml:space="preserve">Ventil zpětný DN25   </t>
  </si>
  <si>
    <t>734251210R</t>
  </si>
  <si>
    <t xml:space="preserve">Ventil pojistný DN15 3 bar   </t>
  </si>
  <si>
    <t>734261237R</t>
  </si>
  <si>
    <t xml:space="preserve">Šroubení uz. dvoutr. s vyp. rohov. DN15   </t>
  </si>
  <si>
    <t>734261238R</t>
  </si>
  <si>
    <t xml:space="preserve">Šroubení svěrné pro plast. trub.  16x2 mm   </t>
  </si>
  <si>
    <t>734291263R</t>
  </si>
  <si>
    <t xml:space="preserve">Filtr DN25 s vnitřními závity   </t>
  </si>
  <si>
    <t>734292715R</t>
  </si>
  <si>
    <t xml:space="preserve">Kohout kulový 2x vnitřní závit DN25   </t>
  </si>
  <si>
    <t>734411102</t>
  </si>
  <si>
    <t xml:space="preserve">Teploměr technický průměr 63 mm délky 75 mm   </t>
  </si>
  <si>
    <t xml:space="preserve">Přesun hmot tonážní pro armatury v objektech v do 6 m   </t>
  </si>
  <si>
    <t xml:space="preserve">Ústřední vytápění - otopná tělesa   </t>
  </si>
  <si>
    <t>735152574</t>
  </si>
  <si>
    <t xml:space="preserve">Otopné těleso panelové VK výška/délka 600/700 mm   </t>
  </si>
  <si>
    <t>735152577</t>
  </si>
  <si>
    <t xml:space="preserve">Otopné těleso panelové VK výška/délka 600/1000 mm   </t>
  </si>
  <si>
    <t>735152579</t>
  </si>
  <si>
    <t xml:space="preserve">Otopné těleso panelové VK výška/délka 600/1200 mm   </t>
  </si>
  <si>
    <t>735152582</t>
  </si>
  <si>
    <t xml:space="preserve">Otopné těleso panelové VK  výška/délka 600/1800 mm   </t>
  </si>
  <si>
    <t xml:space="preserve">Přesun hmot tonážní pro otopná tělesa v objektech v do 6 m   </t>
  </si>
  <si>
    <t>Měření, zkoušky, monitoring, rozbory bez rozlišení</t>
  </si>
  <si>
    <t>Klempířské prvky - hygienické lišty</t>
  </si>
  <si>
    <t xml:space="preserve">Zemní práce   </t>
  </si>
  <si>
    <t>121151113</t>
  </si>
  <si>
    <t xml:space="preserve">Sejmutí ornice plochy do 500 m2 tl vrstvy do 200 mm strojně   </t>
  </si>
  <si>
    <t>131251104</t>
  </si>
  <si>
    <t xml:space="preserve">Hloubení jam nezapažených v hornině třídy těžitelnosti I skupiny 1-3 objem do 500 m3 strojně   </t>
  </si>
  <si>
    <t>m3</t>
  </si>
  <si>
    <t>132251101</t>
  </si>
  <si>
    <t xml:space="preserve">Hloubení rýh nezapažených š do 800 mm v hornině třídy těžitelnosti I skupiny 1-3 objem do 20 m3 strojně   </t>
  </si>
  <si>
    <t>162251102</t>
  </si>
  <si>
    <t xml:space="preserve">Vodorovné přemístění přes 20 do 50 m výkopku/sypaniny z horniny třídy těžitelnosti I skupiny 1 až 3   </t>
  </si>
  <si>
    <t>162751117</t>
  </si>
  <si>
    <t xml:space="preserve">Vodorovné přemístění přes 9 000 do 10000 m výkopku/sypaniny z horniny třídy těžitelnosti I skupiny 1 až 3   </t>
  </si>
  <si>
    <t>162751119</t>
  </si>
  <si>
    <t xml:space="preserve">Příplatek k vodorovnému přemístění výkopku/sypaniny z horniny třídy těžitelnosti I skupiny 1 až 3 ZKD 1000 m přes 10000 m   </t>
  </si>
  <si>
    <t>166151101</t>
  </si>
  <si>
    <t xml:space="preserve">Přehození neulehlého výkopku z horniny třídy těžitelnosti I skupiny 1 až 3 strojně   </t>
  </si>
  <si>
    <t>167151111</t>
  </si>
  <si>
    <t xml:space="preserve">Nakládání výkopku z hornin třídy těžitelnosti I skupiny 1 až 3 přes 100 m3   </t>
  </si>
  <si>
    <t>171201231</t>
  </si>
  <si>
    <t xml:space="preserve">Poplatek za uložení zeminy a kamení na recyklační skládce (skládkovné) kód odpadu 17 05 04   </t>
  </si>
  <si>
    <t>174151101</t>
  </si>
  <si>
    <t xml:space="preserve">Zásyp jam, šachet rýh nebo kolem objektů sypaninou se zhutněním   </t>
  </si>
  <si>
    <t>181351104</t>
  </si>
  <si>
    <t xml:space="preserve">Rozprostření ornice tl vrstvy do 250 mm pl přes 100 do 500 m2 v rovině nebo ve svahu do 1:5 strojně   </t>
  </si>
  <si>
    <t xml:space="preserve">Zakládání   </t>
  </si>
  <si>
    <t>271532213</t>
  </si>
  <si>
    <t xml:space="preserve">Podsyp pod základové konstrukce se zhutněním z hrubého kameniva frakce 8 až 16 mm   </t>
  </si>
  <si>
    <t>273313711</t>
  </si>
  <si>
    <t xml:space="preserve">Základové desky z betonu tř. C 20/25   </t>
  </si>
  <si>
    <t>273322511</t>
  </si>
  <si>
    <t xml:space="preserve">Základové desky ze ŽB se zvýšenými nároky na prostředí tř. C 25/30   </t>
  </si>
  <si>
    <t>273351121</t>
  </si>
  <si>
    <t xml:space="preserve">Zřízení bednění základových desek   </t>
  </si>
  <si>
    <t>273351122</t>
  </si>
  <si>
    <t xml:space="preserve">Odstranění bednění základových desek   </t>
  </si>
  <si>
    <t>273362021</t>
  </si>
  <si>
    <t xml:space="preserve">Výztuž základových desek svařovanými sítěmi Kari   </t>
  </si>
  <si>
    <t>274321411</t>
  </si>
  <si>
    <t xml:space="preserve">Základové pasy ze ŽB bez zvýšených nároků na prostředí tř. C 20/25   </t>
  </si>
  <si>
    <t>274361821</t>
  </si>
  <si>
    <t xml:space="preserve">Výztuž základových pasů betonářskou ocelí 10 505 (R)   </t>
  </si>
  <si>
    <t>3</t>
  </si>
  <si>
    <t xml:space="preserve">Svislé a kompletní konstrukce   </t>
  </si>
  <si>
    <t>311113125</t>
  </si>
  <si>
    <t xml:space="preserve">Nadzákladová zeď tl přes 300 do 400 mm z hladkých tvárnic ztraceného bednění včetně výplně z betonu tř. C 12/15   </t>
  </si>
  <si>
    <t>311361821</t>
  </si>
  <si>
    <t xml:space="preserve">Výztuž nosných zdí betonářskou ocelí 10 505   </t>
  </si>
  <si>
    <t>342151111</t>
  </si>
  <si>
    <t xml:space="preserve">Montáž opláštění stěn z panelů   </t>
  </si>
  <si>
    <t>55324700</t>
  </si>
  <si>
    <t xml:space="preserve">panel sendvičový vnější, izolace PUR/PIR tl 150mm   </t>
  </si>
  <si>
    <t>55324713R</t>
  </si>
  <si>
    <t xml:space="preserve">panel stěnový, izolace PUR/PIR tl 100mm   </t>
  </si>
  <si>
    <t>55324690R</t>
  </si>
  <si>
    <t xml:space="preserve">panel stěnový PUR/PIR tl 150mm (mrazící prostory)   </t>
  </si>
  <si>
    <t>6</t>
  </si>
  <si>
    <t xml:space="preserve">Úpravy povrchů, podlahy a osazování výplní   </t>
  </si>
  <si>
    <t>611131321</t>
  </si>
  <si>
    <t xml:space="preserve">Penetrační disperzní nátěr vnitřních stropů nanášený strojně   </t>
  </si>
  <si>
    <t>611142001</t>
  </si>
  <si>
    <t xml:space="preserve">Pletivo sklovláknité vnitřních stropů vtlačené do tmelu   </t>
  </si>
  <si>
    <t>611321131</t>
  </si>
  <si>
    <t xml:space="preserve">Vápenocementový štuk vnitřních rovných stropů tloušťky do 3 mm   </t>
  </si>
  <si>
    <t>612131321</t>
  </si>
  <si>
    <t xml:space="preserve">Penetrační disperzní nátěr vnitřních stěn nanášený strojně   </t>
  </si>
  <si>
    <t>612142001</t>
  </si>
  <si>
    <t xml:space="preserve">Pletivo sklovláknité vnitřních stěn vtlačené do tmelu   </t>
  </si>
  <si>
    <t>612321131</t>
  </si>
  <si>
    <t xml:space="preserve">Vápenocementový štuk vnitřních stěn tloušťky do 3 mm   </t>
  </si>
  <si>
    <t>631311214</t>
  </si>
  <si>
    <t xml:space="preserve">Mazanina tl přes 50 do 80 mm z betonu prostého se zvýšenými nároky na prostředí tř. C 25/30   </t>
  </si>
  <si>
    <t>631311234</t>
  </si>
  <si>
    <t xml:space="preserve">Mazanina tl přes 120 do 240 mm z betonu prostého se zvýšenými nároky na prostředí tř. C 25/30   </t>
  </si>
  <si>
    <t>631319204</t>
  </si>
  <si>
    <t xml:space="preserve">Příplatek k mazaninám za přidání ocelových vláken (drátkobeton) pro objemové vyztužení do 30 kg/m3   </t>
  </si>
  <si>
    <t>631362021</t>
  </si>
  <si>
    <t xml:space="preserve">Výztuž mazanin svařovanými sítěmi Kari   </t>
  </si>
  <si>
    <t>632481213</t>
  </si>
  <si>
    <t xml:space="preserve">Separační vrstva z PE fólie   </t>
  </si>
  <si>
    <t>941111111</t>
  </si>
  <si>
    <t xml:space="preserve">Montáž lešení řadového trubkového lehkého s podlahami zatížení do 200 kg/m2 š od 0,6 do 0,9 m v do 10 m   </t>
  </si>
  <si>
    <t>941111211</t>
  </si>
  <si>
    <t xml:space="preserve">Příplatek k lešení řadovému trubkovému lehkému s podlahami do 200 kg/m2 š od 0,6 do 0,9 m v do 10 m za každý den použití   </t>
  </si>
  <si>
    <t>941111811</t>
  </si>
  <si>
    <t xml:space="preserve">Demontáž lešení řadového trubkového lehkého s podlahami zatížení do 200 kg/m2 š od 0,6 do 0,9 m v do 10 m   </t>
  </si>
  <si>
    <t>952901221</t>
  </si>
  <si>
    <t xml:space="preserve">Vyčištění budov průmyslových objektů při jakékoliv výšce podlaží   </t>
  </si>
  <si>
    <t>953961117R</t>
  </si>
  <si>
    <t xml:space="preserve">Kotva chemická   </t>
  </si>
  <si>
    <t>962052210</t>
  </si>
  <si>
    <t xml:space="preserve">Bourání zdiva nadzákladového ze ŽB do 1 m3   </t>
  </si>
  <si>
    <t>962084131</t>
  </si>
  <si>
    <t xml:space="preserve">Bourání příček tl přes 50 do 100 mm   </t>
  </si>
  <si>
    <t>965042141</t>
  </si>
  <si>
    <t xml:space="preserve">Bourání podkladů mazanin betonových tl do 100 mm pl přes 4 m2   </t>
  </si>
  <si>
    <t>965049111</t>
  </si>
  <si>
    <t xml:space="preserve">Příplatek k bourání betonových mazanin za bourání mazanin se svařovanou sítí tl do 100 mm   </t>
  </si>
  <si>
    <t>968072455</t>
  </si>
  <si>
    <t xml:space="preserve">Vybourání dveřních zárubní s křídly pl do 2 m2   </t>
  </si>
  <si>
    <t>968072456</t>
  </si>
  <si>
    <t xml:space="preserve">Vybourání dveřních zárubní s křídly pl přes 2 m2   </t>
  </si>
  <si>
    <t>971081621</t>
  </si>
  <si>
    <t xml:space="preserve">Vybourání otvorů v deskových příčkách pl do 4 m2 tl do 100 mm   </t>
  </si>
  <si>
    <t>977312112</t>
  </si>
  <si>
    <t xml:space="preserve">Řezání betonových mazanin vyztužených hl do 100 mm   </t>
  </si>
  <si>
    <t>993961100R</t>
  </si>
  <si>
    <t xml:space="preserve">Patka - vytyčení, dodávka a navrtání, přísl.   </t>
  </si>
  <si>
    <t>997</t>
  </si>
  <si>
    <t xml:space="preserve">Doprava suti a vybouraných hmot   </t>
  </si>
  <si>
    <t>997013111</t>
  </si>
  <si>
    <t xml:space="preserve">Vnitrostaveništní doprava suti a vybouraných hmot   </t>
  </si>
  <si>
    <t>997013501</t>
  </si>
  <si>
    <t xml:space="preserve">Odvoz suti a vybouraných hmot na skládku nebo meziskládku do 1 km se složením   </t>
  </si>
  <si>
    <t>997013509</t>
  </si>
  <si>
    <t xml:space="preserve">Příplatek k odvozu suti a vybouraných hmot na skládku ZKD 1 km přes 1 km   </t>
  </si>
  <si>
    <t>997013631</t>
  </si>
  <si>
    <t xml:space="preserve">Poplatek za uložení na skládce (skládkovné) stavebního odpadu směsného kód odpadu 17 09 04   </t>
  </si>
  <si>
    <t>998</t>
  </si>
  <si>
    <t xml:space="preserve">Přesun hmot   </t>
  </si>
  <si>
    <t>998021021</t>
  </si>
  <si>
    <t xml:space="preserve">Přesun hmot pro haly s nosnou kcí zděnou nebo monolitickou v do 20 m   </t>
  </si>
  <si>
    <t>711</t>
  </si>
  <si>
    <t xml:space="preserve">Izolace proti vodě, vlhkosti a plynům   </t>
  </si>
  <si>
    <t>711111001</t>
  </si>
  <si>
    <t xml:space="preserve">Provedení izolace proti zemní vlhkosti vodorovné za studena nátěrem penetračním   </t>
  </si>
  <si>
    <t>11163150</t>
  </si>
  <si>
    <t xml:space="preserve">lak penetrační asfaltový   </t>
  </si>
  <si>
    <t>711112001</t>
  </si>
  <si>
    <t xml:space="preserve">Provedení izolace proti zemní vlhkosti svislé za studena nátěrem penetračním   </t>
  </si>
  <si>
    <t>711141559</t>
  </si>
  <si>
    <t xml:space="preserve">Provedení izolace proti zemní vlhkosti pásy přitavením vodorovné   </t>
  </si>
  <si>
    <t>62853004</t>
  </si>
  <si>
    <t xml:space="preserve">pás asfaltový natavitelný modifikovaný SBS s vložkou ze skleněné tkaniny a spalitelnou PE fólií nebo jemnozrnným minerálním posypem na horním povrchu tl 4,0mm   </t>
  </si>
  <si>
    <t>711142559</t>
  </si>
  <si>
    <t xml:space="preserve">Provedení izolace proti zemní vlhkosti pásy přitavením svislé NAIP   </t>
  </si>
  <si>
    <t>711161274</t>
  </si>
  <si>
    <t xml:space="preserve">Provedení izolace proti zemní vlhkosti svislé z nopové fólie výška nopu do 20 mm   </t>
  </si>
  <si>
    <t>28323010</t>
  </si>
  <si>
    <t xml:space="preserve">fólie profilovaná (nopová) drenážní HDPE s výškou nopů 20mm   </t>
  </si>
  <si>
    <t>711491176</t>
  </si>
  <si>
    <t xml:space="preserve">Připevnění doplňků izolace proti vodě ukončovací lištou   </t>
  </si>
  <si>
    <t>28323018</t>
  </si>
  <si>
    <t xml:space="preserve">lišta ukončovací pro drenážní fólie profilované tl 20mm   </t>
  </si>
  <si>
    <t>998711101</t>
  </si>
  <si>
    <t xml:space="preserve">Přesun hmot tonážní pro izolace proti vodě, vlhkosti a plynům v objektech v do 6 m   </t>
  </si>
  <si>
    <t>712</t>
  </si>
  <si>
    <t xml:space="preserve">Povlakové krytiny   </t>
  </si>
  <si>
    <t>712363001</t>
  </si>
  <si>
    <t xml:space="preserve">Provedení povlakové krytiny střech do 10° termoplastickou fólií PVC rozvinutím a natažením v ploše   </t>
  </si>
  <si>
    <t>28342411</t>
  </si>
  <si>
    <t xml:space="preserve">fólie hydroizolační střešní mPVC s nakašírovaným PES rounem určená k lepení tl 1,5mm   </t>
  </si>
  <si>
    <t>998712101</t>
  </si>
  <si>
    <t xml:space="preserve">Přesun hmot tonážní pro krytiny povlakové v objektech v do 6 m   </t>
  </si>
  <si>
    <t>713121111</t>
  </si>
  <si>
    <t xml:space="preserve">Montáž izolace tepelné podlah rohožemi, pásy, dílci, deskami 1 vrstva   </t>
  </si>
  <si>
    <t>28376421</t>
  </si>
  <si>
    <t xml:space="preserve">deska XPS hrana polodrážková a hladký povrch 300kPA ?=0,035 tl 80mm   </t>
  </si>
  <si>
    <t>28376425</t>
  </si>
  <si>
    <t xml:space="preserve">deska XPS hrana polodrážková a hladký povrch 300kPA ?=0,035 tl 160mm   </t>
  </si>
  <si>
    <t>713131141</t>
  </si>
  <si>
    <t xml:space="preserve">Montáž izolace tepelné stěn   </t>
  </si>
  <si>
    <t>28376597R</t>
  </si>
  <si>
    <t xml:space="preserve">deska izolační PUR/PIR tl 40mm   </t>
  </si>
  <si>
    <t>713131241</t>
  </si>
  <si>
    <t xml:space="preserve">Montáž izolace tepelné stěn lepením celoplošně v kombinaci s mechanickým kotvením rohoží, pásů, dílců, desek tl do 100mm   </t>
  </si>
  <si>
    <t>28376422</t>
  </si>
  <si>
    <t xml:space="preserve">deska XPS hrana polodrážková a hladký povrch 300kPA ?=0,035 tl 100mm   </t>
  </si>
  <si>
    <t>713131651</t>
  </si>
  <si>
    <t xml:space="preserve">Montáž izolace tepelné ostatních konstrukcí volně vloženými rohožemi, pásy, dílci, deskami 1 vrstva   </t>
  </si>
  <si>
    <t>28375942</t>
  </si>
  <si>
    <t xml:space="preserve">deska EPS 100 fasádní ?=0,037 tl 20mm   </t>
  </si>
  <si>
    <t>713151131</t>
  </si>
  <si>
    <t xml:space="preserve">Montáž izolace tepelné střech  rohoží, pásů, desek   </t>
  </si>
  <si>
    <t>28376475R</t>
  </si>
  <si>
    <t xml:space="preserve">panel střešní PUR pěna tl 150mm   </t>
  </si>
  <si>
    <t>998713101</t>
  </si>
  <si>
    <t xml:space="preserve">Přesun hmot tonážní pro izolace tepelné v objektech v do 6 m   </t>
  </si>
  <si>
    <t>762</t>
  </si>
  <si>
    <t xml:space="preserve">Konstrukce tesařské   </t>
  </si>
  <si>
    <t>762123120</t>
  </si>
  <si>
    <t xml:space="preserve">Montáž tesařských konstrukcí - sloupků   </t>
  </si>
  <si>
    <t>60512127</t>
  </si>
  <si>
    <t xml:space="preserve">hranol stavební řezivo   </t>
  </si>
  <si>
    <t>762332124</t>
  </si>
  <si>
    <t xml:space="preserve">Montáž vázaných kcí krovů z hraněného řeziva pl do 450 cm2   </t>
  </si>
  <si>
    <t>60512141</t>
  </si>
  <si>
    <t xml:space="preserve">hranol stavební řezivo průřezu do 450cm2   </t>
  </si>
  <si>
    <t>762342214</t>
  </si>
  <si>
    <t xml:space="preserve">Montáž laťování   </t>
  </si>
  <si>
    <t>60514114</t>
  </si>
  <si>
    <t xml:space="preserve">řezivo jehličnaté lať impregnovaná dl 4 m   </t>
  </si>
  <si>
    <t>762395000</t>
  </si>
  <si>
    <t xml:space="preserve">Spojovací prostředky   </t>
  </si>
  <si>
    <t>762395001R</t>
  </si>
  <si>
    <t xml:space="preserve">Kotvení vaznic   </t>
  </si>
  <si>
    <t>998762101</t>
  </si>
  <si>
    <t xml:space="preserve">Přesun hmot tonážní pro kce tesařské v objektech v do 6 m   </t>
  </si>
  <si>
    <t>764</t>
  </si>
  <si>
    <t xml:space="preserve">Konstrukce klempířské   </t>
  </si>
  <si>
    <t>764004803</t>
  </si>
  <si>
    <t xml:space="preserve">Demontáž podokapního žlabu   </t>
  </si>
  <si>
    <t>764004863</t>
  </si>
  <si>
    <t xml:space="preserve">Demontáž svodu   </t>
  </si>
  <si>
    <t>764212631</t>
  </si>
  <si>
    <t xml:space="preserve">Oplechování z Pz s povrchovou úpravou rš 160 mm   </t>
  </si>
  <si>
    <t>764212632</t>
  </si>
  <si>
    <t xml:space="preserve">Oplechování  z Pz s povrchovou úpravou rš 200 mm   </t>
  </si>
  <si>
    <t>764212634</t>
  </si>
  <si>
    <t xml:space="preserve">Oplechování z Pz s povrchovou úpravou rš 330 mm   </t>
  </si>
  <si>
    <t>764216606</t>
  </si>
  <si>
    <t xml:space="preserve">Oplechování parapetů z Pz s povrchovou úpravou rš 450 mm   </t>
  </si>
  <si>
    <t>764511602</t>
  </si>
  <si>
    <t xml:space="preserve">Žlab podokapní z Pz s povrchovou úpravou   </t>
  </si>
  <si>
    <t>764518623</t>
  </si>
  <si>
    <t xml:space="preserve">Svody kruhové včetně objímek, kolen, odskoků z Pz s povrchovou úpravou   </t>
  </si>
  <si>
    <t>998764101</t>
  </si>
  <si>
    <t xml:space="preserve">Přesun hmot tonážní pro konstrukce klempířské v objektech v do 6 m   </t>
  </si>
  <si>
    <t>766</t>
  </si>
  <si>
    <t xml:space="preserve">Konstrukce truhlářské   </t>
  </si>
  <si>
    <t>766660163</t>
  </si>
  <si>
    <t xml:space="preserve">Montáž dveřních křídel otvíravých dvoukřídlových   </t>
  </si>
  <si>
    <t>61140500R</t>
  </si>
  <si>
    <t xml:space="preserve">dveře dvoukř. plastové 1700x1970 mm, bílé část. prosklené včetně zárubně, přísl.   </t>
  </si>
  <si>
    <t>998766101</t>
  </si>
  <si>
    <t xml:space="preserve">Přesun hmot tonážní pro kce truhlářské v objektech v do 6 m   </t>
  </si>
  <si>
    <t>767</t>
  </si>
  <si>
    <t xml:space="preserve">Konstrukce zámečnické   </t>
  </si>
  <si>
    <t>767651112</t>
  </si>
  <si>
    <t xml:space="preserve">Montáž vrat garážových sekčních pl přes 6 do 9 m2   </t>
  </si>
  <si>
    <t>55345890R</t>
  </si>
  <si>
    <t xml:space="preserve">vrata sekční 2,75x2,25m včetně ocelové kce, rámu, přísl.   </t>
  </si>
  <si>
    <t>55345891R</t>
  </si>
  <si>
    <t xml:space="preserve">vrata sekční 3,1x2,15m včetně ocelové kce, rámu, přísl.   </t>
  </si>
  <si>
    <t>767651200R</t>
  </si>
  <si>
    <t xml:space="preserve">Vrata rychloběžná rolovací 2,75x2,25m - dodávka a montáž včetně ocelové kce, rámu, přísl.   </t>
  </si>
  <si>
    <t>998767101</t>
  </si>
  <si>
    <t xml:space="preserve">Přesun hmot tonážní pro zámečnické konstrukce v objektech v do 6 m   </t>
  </si>
  <si>
    <t>771</t>
  </si>
  <si>
    <t xml:space="preserve">Podlahy z dlaždic   </t>
  </si>
  <si>
    <t>771121011</t>
  </si>
  <si>
    <t xml:space="preserve">Nátěr penetrační na podlahu   </t>
  </si>
  <si>
    <t>771554112</t>
  </si>
  <si>
    <t xml:space="preserve">Montáž podlah z dlaždic teracových lepených flexibilním lepidlem   </t>
  </si>
  <si>
    <t>59247494</t>
  </si>
  <si>
    <t xml:space="preserve">dlaždice teracová tl. 40 mm   </t>
  </si>
  <si>
    <t>998771101</t>
  </si>
  <si>
    <t xml:space="preserve">Přesun hmot tonážní pro podlahy z dlaždic v objektech v do 6 m   </t>
  </si>
  <si>
    <t>783</t>
  </si>
  <si>
    <t xml:space="preserve">Dokončovací práce - nátěry   </t>
  </si>
  <si>
    <t>783213021</t>
  </si>
  <si>
    <t xml:space="preserve">Napouštěcí dvojnásobný biodní nátěr tesařských prvků nezabudovaných do konstrukce   </t>
  </si>
  <si>
    <t>783218101</t>
  </si>
  <si>
    <t xml:space="preserve">Lazurovací jednonásobný nátěr tesařských konstrukcí   </t>
  </si>
  <si>
    <t>hod</t>
  </si>
  <si>
    <t>Mazanina z betonu prostého se zvýšenými nároky na prostředí tř. C 25/30   (top. kabely, pochůzné vrstva)</t>
  </si>
  <si>
    <r>
      <t xml:space="preserve">vzduchem chlazený kondenzátor </t>
    </r>
    <r>
      <rPr>
        <sz val="10"/>
        <rFont val="Calibri"/>
        <family val="2"/>
        <charset val="238"/>
        <scheme val="minor"/>
      </rPr>
      <t>VK-TH-KR2390.A2(EC)</t>
    </r>
    <r>
      <rPr>
        <sz val="10"/>
        <color rgb="FF000000"/>
        <rFont val="Calibri"/>
        <family val="2"/>
        <charset val="238"/>
        <scheme val="minor"/>
      </rPr>
      <t xml:space="preserve"> (EC ventilátory, 42 dBA v 10 m, 400-3-50)</t>
    </r>
  </si>
  <si>
    <r>
      <t xml:space="preserve">vzduchem chlazený chladič oleje </t>
    </r>
    <r>
      <rPr>
        <sz val="10"/>
        <rFont val="Calibri"/>
        <family val="2"/>
        <charset val="238"/>
        <scheme val="minor"/>
      </rPr>
      <t>CHO-GH-OHC.OD050.1-21-38</t>
    </r>
    <r>
      <rPr>
        <sz val="10"/>
        <color rgb="FF000000"/>
        <rFont val="Calibri"/>
        <family val="2"/>
        <charset val="238"/>
        <scheme val="minor"/>
      </rPr>
      <t xml:space="preserve"> (AC ventilátory, 38 dBA v 10 m, 400-3-50)</t>
    </r>
  </si>
  <si>
    <r>
      <t xml:space="preserve">Dveře mrazírenské </t>
    </r>
    <r>
      <rPr>
        <b/>
        <sz val="10"/>
        <rFont val="Calibri"/>
        <family val="2"/>
        <charset val="238"/>
        <scheme val="minor"/>
      </rPr>
      <t>posuvné</t>
    </r>
    <r>
      <rPr>
        <sz val="10"/>
        <rFont val="Calibri"/>
        <family val="2"/>
        <charset val="238"/>
        <scheme val="minor"/>
      </rPr>
      <t xml:space="preserve"> 1 200 x 2 000 mm, s prahem, zámek</t>
    </r>
  </si>
  <si>
    <r>
      <t xml:space="preserve">agregát </t>
    </r>
    <r>
      <rPr>
        <sz val="10"/>
        <rFont val="Calibri"/>
        <family val="2"/>
        <charset val="238"/>
        <scheme val="minor"/>
      </rPr>
      <t>PJ–BEP–140LX.Y</t>
    </r>
    <r>
      <rPr>
        <sz val="10"/>
        <color rgb="FF000000"/>
        <rFont val="Calibri"/>
        <family val="2"/>
        <charset val="238"/>
        <scheme val="minor"/>
      </rPr>
      <t xml:space="preserve"> (píst.kompresor Bitzer Ecoline, bez vzd.kondenzátoru, vyhřívání oleje)</t>
    </r>
  </si>
  <si>
    <t>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</si>
</sst>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%"/>
    <numFmt numFmtId="165" formatCode="dd\.mm\.yyyy"/>
    <numFmt numFmtId="166" formatCode="#,##0.00000"/>
    <numFmt numFmtId="167" formatCode="#,##0.000;\-#,##0.000"/>
    <numFmt numFmtId="168" formatCode="#,##0.0"/>
    <numFmt numFmtId="169" formatCode="#,##0&quot; Kč&quot;;[Red]\-#,##0&quot; Kč&quot;"/>
    <numFmt numFmtId="170" formatCode="#,##0.00&quot; Kč&quot;;[Red]\-#,##0.00&quot; Kč&quot;"/>
    <numFmt numFmtId="171" formatCode="_-* #,##0\ _z_ł_-;\-* #,##0\ _z_ł_-;_-* &quot;- &quot;_z_ł_-;_-@_-"/>
    <numFmt numFmtId="172" formatCode="_-* #,##0.00\ _z_ł_-;\-* #,##0.00\ _z_ł_-;_-* \-??\ _z_ł_-;_-@_-"/>
    <numFmt numFmtId="173" formatCode="_-* #,##0.00&quot; zł&quot;_-;\-* #,##0.00&quot; zł&quot;_-;_-* \-??&quot; zł&quot;_-;_-@_-"/>
    <numFmt numFmtId="174" formatCode="_-* #,##0\ _K_č_-;\-* #,##0\ _K_č_-;_-* &quot;- &quot;_K_č_-;_-@_-"/>
    <numFmt numFmtId="175" formatCode="_-* #,##0.00\ _K_č_s_-;\-* #,##0.00\ _K_č_s_-;_-* \-??\ _K_č_s_-;_-@_-"/>
    <numFmt numFmtId="176" formatCode="_-* #,##0_-;\-* #,##0_-;_-* \-_-;_-@_-"/>
    <numFmt numFmtId="177" formatCode="_-* #,##0.00_-;\-* #,##0.00_-;_-* \-??_-;_-@_-"/>
    <numFmt numFmtId="178" formatCode="_(&quot;$&quot;* #,##0.00_);_(&quot;$&quot;* \(#,##0.00\);_(&quot;$&quot;* &quot;-&quot;??_);_(@_)"/>
    <numFmt numFmtId="179" formatCode="_-* #,##0\ &quot;zł&quot;_-;\-* #,##0\ &quot;zł&quot;_-;_-* &quot;-&quot;\ &quot;zł&quot;_-;_-@_-"/>
    <numFmt numFmtId="180" formatCode="_-* #,##0&quot; zł&quot;_-;\-* #,##0&quot; zł&quot;_-;_-* &quot;- zł&quot;_-;_-@_-"/>
    <numFmt numFmtId="181" formatCode="_-\Ł* #,##0_-;&quot;-Ł&quot;* #,##0_-;_-\Ł* \-_-;_-@_-"/>
    <numFmt numFmtId="182" formatCode="_-\Ł* #,##0.00_-;&quot;-Ł&quot;* #,##0.00_-;_-\Ł* \-??_-;_-@_-"/>
    <numFmt numFmtId="183" formatCode="_-* #,##0&quot; z³&quot;_-;\-* #,##0&quot; z³&quot;_-;_-* &quot;- z³&quot;_-;_-@_-"/>
    <numFmt numFmtId="184" formatCode="_-* #,##0.00&quot; z³&quot;_-;\-* #,##0.00&quot; z³&quot;_-;_-* \-??&quot; z³&quot;_-;_-@_-"/>
    <numFmt numFmtId="185" formatCode="_-* #,##0.00\ _K_č_-;\-* #,##0.00\ _K_č_-;_-* \-??\ _K_č_-;_-@_-"/>
    <numFmt numFmtId="186" formatCode="_-* #,##0.00&quot; Kč&quot;_-;\-* #,##0.00&quot; Kč&quot;_-;_-* \-??&quot; Kč&quot;_-;_-@_-"/>
  </numFmts>
  <fonts count="154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8"/>
      <color indexed="63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0"/>
      <name val="Arial CE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b/>
      <sz val="11"/>
      <color indexed="18"/>
      <name val="Arial CE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</font>
    <font>
      <sz val="8"/>
      <name val="MS Sans Serif"/>
      <family val="2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b/>
      <sz val="11"/>
      <name val="Arial CE"/>
      <charset val="238"/>
    </font>
    <font>
      <sz val="10"/>
      <color indexed="10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name val="Helv"/>
    </font>
    <font>
      <sz val="10"/>
      <name val="Helv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0"/>
      <name val="Univers (WN)"/>
      <charset val="238"/>
    </font>
    <font>
      <sz val="10"/>
      <name val="Univers (WN)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24"/>
      <name val="Tahoma"/>
      <family val="2"/>
      <charset val="238"/>
    </font>
    <font>
      <u/>
      <sz val="10"/>
      <color indexed="12"/>
      <name val="Arial CE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  <charset val="238"/>
    </font>
    <font>
      <sz val="10"/>
      <color indexed="16"/>
      <name val="Arial CE"/>
      <family val="2"/>
      <charset val="238"/>
    </font>
    <font>
      <b/>
      <sz val="11"/>
      <color indexed="9"/>
      <name val="Calibri"/>
      <family val="2"/>
      <charset val="238"/>
    </font>
    <font>
      <sz val="8"/>
      <color indexed="8"/>
      <name val=".HelveticaLightTTEE"/>
      <family val="2"/>
      <charset val="2"/>
    </font>
    <font>
      <sz val="12"/>
      <name val="宋体"/>
      <charset val="238"/>
    </font>
    <font>
      <b/>
      <sz val="15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1"/>
      <color indexed="1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0"/>
      <color indexed="63"/>
      <name val="Arial"/>
      <family val="2"/>
      <charset val="238"/>
    </font>
    <font>
      <sz val="14"/>
      <name val="Tahoma"/>
      <family val="2"/>
      <charset val="238"/>
    </font>
    <font>
      <b/>
      <sz val="8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2"/>
      <name val="Times New Roman"/>
      <family val="1"/>
      <charset val="238"/>
    </font>
    <font>
      <b/>
      <sz val="20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</font>
    <font>
      <sz val="9"/>
      <color theme="1"/>
      <name val="Arial"/>
      <family val="2"/>
      <charset val="238"/>
    </font>
    <font>
      <b/>
      <sz val="10"/>
      <color rgb="FF003366"/>
      <name val="Arial CE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8"/>
      <color indexed="12"/>
      <name val="Arial CE"/>
      <charset val="238"/>
    </font>
    <font>
      <sz val="8"/>
      <name val="Calibri"/>
      <family val="2"/>
      <charset val="238"/>
      <scheme val="minor"/>
    </font>
    <font>
      <sz val="8"/>
      <color rgb="FF3366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3366FF"/>
      <name val="Calibri"/>
      <family val="2"/>
      <charset val="238"/>
      <scheme val="minor"/>
    </font>
    <font>
      <sz val="10"/>
      <color rgb="FF96969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960000"/>
      <name val="Calibri"/>
      <family val="2"/>
      <charset val="238"/>
      <scheme val="minor"/>
    </font>
    <font>
      <sz val="8"/>
      <color rgb="FF96969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46464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800000"/>
      <name val="Calibri"/>
      <family val="2"/>
      <charset val="238"/>
      <scheme val="minor"/>
    </font>
    <font>
      <sz val="12"/>
      <color rgb="FF003366"/>
      <name val="Calibri"/>
      <family val="2"/>
      <charset val="238"/>
      <scheme val="minor"/>
    </font>
    <font>
      <sz val="10"/>
      <color rgb="FF003366"/>
      <name val="Calibri"/>
      <family val="2"/>
      <charset val="238"/>
      <scheme val="minor"/>
    </font>
    <font>
      <sz val="9"/>
      <color rgb="FF969696"/>
      <name val="Calibri"/>
      <family val="2"/>
      <charset val="238"/>
      <scheme val="minor"/>
    </font>
    <font>
      <sz val="8"/>
      <color rgb="FF96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3366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sz val="8"/>
      <color rgb="FF800080"/>
      <name val="Calibri"/>
      <family val="2"/>
      <charset val="238"/>
      <scheme val="minor"/>
    </font>
    <font>
      <sz val="8"/>
      <color rgb="FF505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5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51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43"/>
      </patternFill>
    </fill>
    <fill>
      <patternFill patternType="solid">
        <fgColor indexed="24"/>
        <bgColor indexed="9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24"/>
        <bgColor indexed="46"/>
      </patternFill>
    </fill>
  </fills>
  <borders count="9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528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44" fillId="0" borderId="0"/>
    <xf numFmtId="0" fontId="37" fillId="0" borderId="0"/>
    <xf numFmtId="0" fontId="1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7" fillId="0" borderId="0"/>
    <xf numFmtId="0" fontId="62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2" fillId="0" borderId="0"/>
    <xf numFmtId="0" fontId="62" fillId="0" borderId="0"/>
    <xf numFmtId="0" fontId="62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49" fontId="64" fillId="0" borderId="0"/>
    <xf numFmtId="0" fontId="3" fillId="0" borderId="0" applyProtection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2" fillId="7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6" fontId="65" fillId="0" borderId="0" applyFont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169" fontId="37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170" fontId="37" fillId="0" borderId="0" applyFill="0" applyBorder="0" applyAlignment="0" applyProtection="0"/>
    <xf numFmtId="0" fontId="39" fillId="8" borderId="0" applyProtection="0"/>
    <xf numFmtId="0" fontId="39" fillId="9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8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7" borderId="0" applyProtection="0"/>
    <xf numFmtId="0" fontId="39" fillId="9" borderId="0" applyProtection="0"/>
    <xf numFmtId="0" fontId="39" fillId="9" borderId="0" applyProtection="0"/>
    <xf numFmtId="0" fontId="39" fillId="9" borderId="0" applyProtection="0"/>
    <xf numFmtId="0" fontId="39" fillId="9" borderId="0" applyProtection="0"/>
    <xf numFmtId="0" fontId="62" fillId="0" borderId="0"/>
    <xf numFmtId="0" fontId="62" fillId="0" borderId="0"/>
    <xf numFmtId="0" fontId="3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0" fontId="37" fillId="0" borderId="0"/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49" fontId="3" fillId="0" borderId="22"/>
    <xf numFmtId="169" fontId="37" fillId="0" borderId="0" applyFill="0" applyBorder="0" applyAlignment="0" applyProtection="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2"/>
    <xf numFmtId="49" fontId="3" fillId="0" borderId="20"/>
    <xf numFmtId="49" fontId="3" fillId="0" borderId="20"/>
    <xf numFmtId="49" fontId="3" fillId="0" borderId="20"/>
    <xf numFmtId="49" fontId="3" fillId="0" borderId="20"/>
    <xf numFmtId="49" fontId="3" fillId="0" borderId="2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4" borderId="0" applyNumberFormat="0" applyBorder="0" applyAlignment="0" applyProtection="0"/>
    <xf numFmtId="0" fontId="36" fillId="16" borderId="0" applyNumberFormat="0" applyBorder="0" applyAlignment="0" applyProtection="0"/>
    <xf numFmtId="0" fontId="36" fillId="18" borderId="0" applyNumberFormat="0" applyBorder="0" applyAlignment="0" applyProtection="0"/>
    <xf numFmtId="0" fontId="36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0" applyNumberFormat="0" applyBorder="0" applyAlignment="0" applyProtection="0"/>
    <xf numFmtId="0" fontId="68" fillId="18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12" borderId="0" applyNumberFormat="0" applyBorder="0" applyAlignment="0" applyProtection="0"/>
    <xf numFmtId="0" fontId="68" fillId="21" borderId="0" applyNumberFormat="0" applyBorder="0" applyAlignment="0" applyProtection="0"/>
    <xf numFmtId="0" fontId="68" fillId="20" borderId="0" applyNumberFormat="0" applyBorder="0" applyAlignment="0" applyProtection="0"/>
    <xf numFmtId="0" fontId="68" fillId="13" borderId="0" applyNumberFormat="0" applyBorder="0" applyAlignment="0" applyProtection="0"/>
    <xf numFmtId="0" fontId="68" fillId="26" borderId="0" applyNumberFormat="0" applyBorder="0" applyAlignment="0" applyProtection="0"/>
    <xf numFmtId="0" fontId="68" fillId="18" borderId="0" applyNumberFormat="0" applyBorder="0" applyAlignment="0" applyProtection="0"/>
    <xf numFmtId="0" fontId="68" fillId="27" borderId="0" applyNumberFormat="0" applyBorder="0" applyAlignment="0" applyProtection="0"/>
    <xf numFmtId="0" fontId="68" fillId="12" borderId="0" applyNumberFormat="0" applyBorder="0" applyAlignment="0" applyProtection="0"/>
    <xf numFmtId="0" fontId="68" fillId="28" borderId="0" applyNumberFormat="0" applyBorder="0" applyAlignment="0" applyProtection="0"/>
    <xf numFmtId="0" fontId="69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48" fillId="33" borderId="0" applyNumberFormat="0" applyBorder="0" applyAlignment="0" applyProtection="0"/>
    <xf numFmtId="0" fontId="48" fillId="36" borderId="0" applyNumberFormat="0" applyBorder="0" applyAlignment="0" applyProtection="0"/>
    <xf numFmtId="0" fontId="69" fillId="34" borderId="0" applyNumberFormat="0" applyBorder="0" applyAlignment="0" applyProtection="0"/>
    <xf numFmtId="0" fontId="69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9" borderId="0" applyNumberFormat="0" applyBorder="0" applyAlignment="0" applyProtection="0"/>
    <xf numFmtId="0" fontId="48" fillId="33" borderId="0" applyNumberFormat="0" applyBorder="0" applyAlignment="0" applyProtection="0"/>
    <xf numFmtId="0" fontId="48" fillId="40" borderId="0" applyNumberFormat="0" applyBorder="0" applyAlignment="0" applyProtection="0"/>
    <xf numFmtId="0" fontId="69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28" applyNumberFormat="0" applyAlignment="0" applyProtection="0"/>
    <xf numFmtId="1" fontId="50" fillId="0" borderId="29" applyAlignment="0"/>
    <xf numFmtId="0" fontId="37" fillId="0" borderId="0" applyNumberFormat="0" applyFill="0" applyBorder="0" applyAlignment="0"/>
    <xf numFmtId="0" fontId="72" fillId="0" borderId="30" applyNumberFormat="0" applyFill="0" applyAlignment="0" applyProtection="0"/>
    <xf numFmtId="0" fontId="72" fillId="0" borderId="31" applyNumberFormat="0" applyFill="0" applyAlignment="0" applyProtection="0"/>
    <xf numFmtId="174" fontId="37" fillId="0" borderId="0" applyFill="0" applyBorder="0" applyAlignment="0" applyProtection="0"/>
    <xf numFmtId="175" fontId="37" fillId="0" borderId="0" applyFill="0" applyBorder="0" applyAlignment="0" applyProtection="0"/>
    <xf numFmtId="6" fontId="65" fillId="0" borderId="0" applyFont="0" applyFill="0" applyBorder="0" applyAlignment="0" applyProtection="0"/>
    <xf numFmtId="8" fontId="65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9" fontId="73" fillId="43" borderId="32">
      <alignment horizontal="center"/>
      <protection locked="0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6" fontId="37" fillId="0" borderId="0" applyFill="0" applyBorder="0" applyAlignment="0" applyProtection="0"/>
    <xf numFmtId="177" fontId="37" fillId="0" borderId="0" applyFill="0" applyBorder="0" applyAlignment="0" applyProtection="0"/>
    <xf numFmtId="0" fontId="74" fillId="44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5" fillId="0" borderId="0"/>
    <xf numFmtId="0" fontId="75" fillId="36" borderId="0" applyNumberFormat="0" applyBorder="0" applyAlignment="0" applyProtection="0"/>
    <xf numFmtId="0" fontId="76" fillId="0" borderId="33" applyNumberFormat="0" applyFill="0" applyAlignment="0" applyProtection="0"/>
    <xf numFmtId="0" fontId="77" fillId="0" borderId="34" applyNumberFormat="0" applyFill="0" applyAlignment="0" applyProtection="0"/>
    <xf numFmtId="0" fontId="78" fillId="0" borderId="35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81" fillId="35" borderId="36" applyNumberFormat="0" applyAlignment="0" applyProtection="0"/>
    <xf numFmtId="0" fontId="82" fillId="17" borderId="0" applyNumberFormat="0" applyBorder="0" applyAlignment="0" applyProtection="0"/>
    <xf numFmtId="0" fontId="82" fillId="13" borderId="0" applyNumberFormat="0" applyBorder="0" applyAlignment="0" applyProtection="0"/>
    <xf numFmtId="0" fontId="83" fillId="40" borderId="28" applyNumberFormat="0" applyAlignment="0" applyProtection="0"/>
    <xf numFmtId="0" fontId="84" fillId="43" borderId="32">
      <alignment horizontal="center"/>
      <protection locked="0"/>
    </xf>
    <xf numFmtId="0" fontId="85" fillId="47" borderId="36" applyNumberFormat="0" applyAlignment="0" applyProtection="0"/>
    <xf numFmtId="0" fontId="85" fillId="47" borderId="36" applyNumberFormat="0" applyAlignment="0" applyProtection="0"/>
    <xf numFmtId="0" fontId="85" fillId="47" borderId="36" applyNumberFormat="0" applyAlignment="0" applyProtection="0"/>
    <xf numFmtId="0" fontId="86" fillId="0" borderId="24" applyNumberFormat="0" applyFont="0" applyFill="0" applyAlignment="0" applyProtection="0">
      <alignment horizontal="left"/>
    </xf>
    <xf numFmtId="0" fontId="61" fillId="0" borderId="37" applyNumberFormat="0" applyFill="0" applyAlignment="0" applyProtection="0"/>
    <xf numFmtId="44" fontId="3" fillId="0" borderId="0" applyFont="0" applyFill="0" applyBorder="0" applyAlignment="0" applyProtection="0"/>
    <xf numFmtId="178" fontId="87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3" fillId="43" borderId="38">
      <protection locked="0"/>
    </xf>
    <xf numFmtId="0" fontId="88" fillId="0" borderId="39" applyNumberFormat="0" applyFill="0" applyAlignment="0" applyProtection="0"/>
    <xf numFmtId="0" fontId="89" fillId="0" borderId="40" applyNumberFormat="0" applyFill="0" applyAlignment="0" applyProtection="0"/>
    <xf numFmtId="0" fontId="90" fillId="0" borderId="41" applyNumberFormat="0" applyFill="0" applyAlignment="0" applyProtection="0"/>
    <xf numFmtId="0" fontId="91" fillId="0" borderId="34" applyNumberFormat="0" applyFill="0" applyAlignment="0" applyProtection="0"/>
    <xf numFmtId="0" fontId="91" fillId="0" borderId="34" applyNumberFormat="0" applyFill="0" applyAlignment="0" applyProtection="0"/>
    <xf numFmtId="0" fontId="92" fillId="0" borderId="42" applyNumberFormat="0" applyFill="0" applyAlignment="0" applyProtection="0"/>
    <xf numFmtId="0" fontId="93" fillId="0" borderId="43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8" borderId="44">
      <alignment horizontal="centerContinuous"/>
      <protection locked="0"/>
    </xf>
    <xf numFmtId="0" fontId="94" fillId="48" borderId="44">
      <alignment horizontal="center"/>
      <protection locked="0"/>
    </xf>
    <xf numFmtId="0" fontId="94" fillId="48" borderId="44">
      <alignment horizontal="center"/>
      <protection locked="0"/>
    </xf>
    <xf numFmtId="4" fontId="95" fillId="43" borderId="45"/>
    <xf numFmtId="0" fontId="64" fillId="0" borderId="46" applyBorder="0" applyAlignment="0">
      <alignment horizontal="center" vertical="center"/>
    </xf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49" fontId="4" fillId="0" borderId="0" applyBorder="0" applyProtection="0"/>
    <xf numFmtId="0" fontId="98" fillId="49" borderId="0" applyNumberFormat="0" applyBorder="0" applyAlignment="0" applyProtection="0"/>
    <xf numFmtId="0" fontId="99" fillId="19" borderId="0" applyNumberFormat="0" applyBorder="0" applyAlignment="0" applyProtection="0"/>
    <xf numFmtId="0" fontId="100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37" fillId="0" borderId="0"/>
    <xf numFmtId="0" fontId="51" fillId="0" borderId="0" applyAlignment="0">
      <alignment vertical="top" wrapText="1"/>
      <protection locked="0"/>
    </xf>
    <xf numFmtId="0" fontId="3" fillId="0" borderId="0" applyProtection="0"/>
    <xf numFmtId="0" fontId="1" fillId="0" borderId="0"/>
    <xf numFmtId="0" fontId="3" fillId="0" borderId="0"/>
    <xf numFmtId="0" fontId="37" fillId="0" borderId="0" applyProtection="0"/>
    <xf numFmtId="0" fontId="3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1" fillId="0" borderId="0"/>
    <xf numFmtId="0" fontId="37" fillId="0" borderId="0"/>
    <xf numFmtId="0" fontId="3" fillId="0" borderId="0"/>
    <xf numFmtId="0" fontId="26" fillId="0" borderId="0"/>
    <xf numFmtId="0" fontId="3" fillId="0" borderId="0"/>
    <xf numFmtId="0" fontId="37" fillId="0" borderId="0"/>
    <xf numFmtId="0" fontId="87" fillId="0" borderId="0">
      <alignment vertical="center"/>
    </xf>
    <xf numFmtId="0" fontId="3" fillId="0" borderId="0"/>
    <xf numFmtId="0" fontId="1" fillId="0" borderId="0"/>
    <xf numFmtId="0" fontId="36" fillId="0" borderId="0"/>
    <xf numFmtId="0" fontId="1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" fillId="0" borderId="0"/>
    <xf numFmtId="0" fontId="37" fillId="0" borderId="0"/>
    <xf numFmtId="0" fontId="3" fillId="0" borderId="0" applyProtection="0"/>
    <xf numFmtId="0" fontId="3" fillId="0" borderId="0" applyProtection="0"/>
    <xf numFmtId="0" fontId="37" fillId="0" borderId="0"/>
    <xf numFmtId="0" fontId="3" fillId="33" borderId="47" applyNumberFormat="0" applyFont="0" applyAlignment="0" applyProtection="0"/>
    <xf numFmtId="0" fontId="101" fillId="42" borderId="48" applyNumberFormat="0" applyAlignment="0" applyProtection="0"/>
    <xf numFmtId="0" fontId="102" fillId="0" borderId="0"/>
    <xf numFmtId="0" fontId="73" fillId="43" borderId="49">
      <protection locked="0"/>
    </xf>
    <xf numFmtId="0" fontId="103" fillId="0" borderId="22" applyProtection="0">
      <alignment horizontal="justify" vertical="center" wrapText="1"/>
    </xf>
    <xf numFmtId="0" fontId="3" fillId="14" borderId="47" applyNumberFormat="0" applyFont="0" applyAlignment="0" applyProtection="0"/>
    <xf numFmtId="9" fontId="37" fillId="0" borderId="0" applyFill="0" applyBorder="0" applyAlignment="0" applyProtection="0"/>
    <xf numFmtId="0" fontId="104" fillId="0" borderId="50" applyNumberFormat="0" applyFill="0" applyAlignment="0" applyProtection="0"/>
    <xf numFmtId="0" fontId="105" fillId="0" borderId="37" applyNumberFormat="0" applyFill="0" applyAlignment="0" applyProtection="0"/>
    <xf numFmtId="0" fontId="105" fillId="0" borderId="37" applyNumberFormat="0" applyFill="0" applyAlignment="0" applyProtection="0"/>
    <xf numFmtId="0" fontId="96" fillId="0" borderId="0" applyNumberFormat="0" applyFill="0" applyBorder="0" applyAlignment="0" applyProtection="0"/>
    <xf numFmtId="1" fontId="3" fillId="0" borderId="0">
      <alignment horizontal="center" vertical="center"/>
      <protection locked="0"/>
    </xf>
    <xf numFmtId="0" fontId="106" fillId="18" borderId="0" applyNumberFormat="0" applyBorder="0" applyAlignment="0" applyProtection="0"/>
    <xf numFmtId="0" fontId="106" fillId="15" borderId="0" applyNumberFormat="0" applyBorder="0" applyAlignment="0" applyProtection="0"/>
    <xf numFmtId="0" fontId="3" fillId="0" borderId="0"/>
    <xf numFmtId="0" fontId="18" fillId="50" borderId="0">
      <alignment horizontal="left"/>
    </xf>
    <xf numFmtId="0" fontId="15" fillId="50" borderId="0"/>
    <xf numFmtId="0" fontId="3" fillId="0" borderId="0" applyProtection="0"/>
    <xf numFmtId="0" fontId="47" fillId="0" borderId="0"/>
    <xf numFmtId="0" fontId="47" fillId="0" borderId="0"/>
    <xf numFmtId="0" fontId="47" fillId="0" borderId="0"/>
    <xf numFmtId="0" fontId="6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179" fontId="37" fillId="0" borderId="0" applyFont="0" applyFill="0" applyBorder="0" applyAlignment="0" applyProtection="0"/>
    <xf numFmtId="0" fontId="3" fillId="0" borderId="0" applyProtection="0"/>
    <xf numFmtId="179" fontId="37" fillId="0" borderId="0" applyFont="0" applyFill="0" applyBorder="0" applyAlignment="0" applyProtection="0"/>
    <xf numFmtId="0" fontId="107" fillId="0" borderId="0"/>
    <xf numFmtId="4" fontId="94" fillId="48" borderId="51">
      <alignment horizontal="right"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49" fontId="37" fillId="0" borderId="20">
      <alignment horizontal="left" vertical="top" indent="1"/>
    </xf>
    <xf numFmtId="0" fontId="74" fillId="0" borderId="52" applyNumberFormat="0" applyFill="0" applyAlignment="0" applyProtection="0"/>
    <xf numFmtId="0" fontId="18" fillId="0" borderId="0"/>
    <xf numFmtId="0" fontId="108" fillId="7" borderId="23">
      <alignment vertical="center"/>
    </xf>
    <xf numFmtId="0" fontId="109" fillId="19" borderId="28" applyNumberFormat="0" applyAlignment="0" applyProtection="0"/>
    <xf numFmtId="0" fontId="109" fillId="16" borderId="28" applyNumberFormat="0" applyAlignment="0" applyProtection="0"/>
    <xf numFmtId="0" fontId="109" fillId="16" borderId="28" applyNumberFormat="0" applyAlignment="0" applyProtection="0"/>
    <xf numFmtId="0" fontId="110" fillId="51" borderId="28" applyNumberFormat="0" applyAlignment="0" applyProtection="0"/>
    <xf numFmtId="0" fontId="111" fillId="52" borderId="28" applyNumberFormat="0" applyAlignment="0" applyProtection="0"/>
    <xf numFmtId="0" fontId="111" fillId="52" borderId="28" applyNumberFormat="0" applyAlignment="0" applyProtection="0"/>
    <xf numFmtId="0" fontId="112" fillId="51" borderId="48" applyNumberFormat="0" applyAlignment="0" applyProtection="0"/>
    <xf numFmtId="0" fontId="112" fillId="52" borderId="48" applyNumberFormat="0" applyAlignment="0" applyProtection="0"/>
    <xf numFmtId="0" fontId="112" fillId="52" borderId="48" applyNumberFormat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80" fontId="37" fillId="0" borderId="0" applyFill="0" applyBorder="0" applyAlignment="0" applyProtection="0"/>
    <xf numFmtId="173" fontId="37" fillId="0" borderId="0" applyFill="0" applyBorder="0" applyAlignment="0" applyProtection="0"/>
    <xf numFmtId="181" fontId="37" fillId="0" borderId="0" applyFill="0" applyBorder="0" applyAlignment="0" applyProtection="0"/>
    <xf numFmtId="182" fontId="37" fillId="0" borderId="0" applyFill="0" applyBorder="0" applyAlignment="0" applyProtection="0"/>
    <xf numFmtId="0" fontId="60" fillId="0" borderId="0" applyNumberFormat="0" applyFill="0" applyBorder="0" applyAlignment="0" applyProtection="0"/>
    <xf numFmtId="183" fontId="37" fillId="0" borderId="0" applyFill="0" applyBorder="0" applyAlignment="0" applyProtection="0"/>
    <xf numFmtId="184" fontId="37" fillId="0" borderId="0" applyFill="0" applyBorder="0" applyAlignment="0" applyProtection="0"/>
    <xf numFmtId="0" fontId="3" fillId="0" borderId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8" fillId="25" borderId="0" applyNumberFormat="0" applyBorder="0" applyAlignment="0" applyProtection="0"/>
    <xf numFmtId="0" fontId="68" fillId="55" borderId="0" applyNumberFormat="0" applyBorder="0" applyAlignment="0" applyProtection="0"/>
    <xf numFmtId="0" fontId="68" fillId="21" borderId="0" applyNumberFormat="0" applyBorder="0" applyAlignment="0" applyProtection="0"/>
    <xf numFmtId="0" fontId="68" fillId="56" borderId="0" applyNumberFormat="0" applyBorder="0" applyAlignment="0" applyProtection="0"/>
    <xf numFmtId="0" fontId="68" fillId="57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68" fillId="55" borderId="0" applyNumberFormat="0" applyBorder="0" applyAlignment="0" applyProtection="0"/>
    <xf numFmtId="0" fontId="68" fillId="25" borderId="0" applyNumberFormat="0" applyBorder="0" applyAlignment="0" applyProtection="0"/>
    <xf numFmtId="0" fontId="114" fillId="7" borderId="0" applyProtection="0"/>
    <xf numFmtId="0" fontId="53" fillId="0" borderId="0" applyAlignment="0">
      <alignment vertical="top"/>
      <protection locked="0"/>
    </xf>
    <xf numFmtId="0" fontId="37" fillId="0" borderId="0"/>
    <xf numFmtId="0" fontId="1" fillId="0" borderId="0"/>
    <xf numFmtId="0" fontId="3" fillId="0" borderId="0"/>
    <xf numFmtId="0" fontId="115" fillId="0" borderId="0"/>
    <xf numFmtId="0" fontId="37" fillId="0" borderId="0"/>
    <xf numFmtId="0" fontId="39" fillId="8" borderId="0" applyProtection="0"/>
    <xf numFmtId="49" fontId="3" fillId="0" borderId="22"/>
    <xf numFmtId="49" fontId="3" fillId="0" borderId="22"/>
    <xf numFmtId="49" fontId="3" fillId="0" borderId="22"/>
    <xf numFmtId="49" fontId="3" fillId="0" borderId="22"/>
    <xf numFmtId="49" fontId="3" fillId="0" borderId="22"/>
    <xf numFmtId="49" fontId="3" fillId="0" borderId="22"/>
    <xf numFmtId="49" fontId="3" fillId="0" borderId="22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48" borderId="0" applyNumberFormat="0" applyBorder="0" applyAlignment="0" applyProtection="0"/>
    <xf numFmtId="0" fontId="36" fillId="58" borderId="0" applyNumberFormat="0" applyBorder="0" applyAlignment="0" applyProtection="0"/>
    <xf numFmtId="0" fontId="36" fillId="60" borderId="0" applyNumberFormat="0" applyBorder="0" applyAlignment="0" applyProtection="0"/>
    <xf numFmtId="0" fontId="36" fillId="48" borderId="0" applyNumberFormat="0" applyBorder="0" applyAlignment="0" applyProtection="0"/>
    <xf numFmtId="0" fontId="67" fillId="23" borderId="0" applyNumberFormat="0" applyBorder="0" applyAlignment="0" applyProtection="0"/>
    <xf numFmtId="0" fontId="36" fillId="61" borderId="0" applyNumberFormat="0" applyBorder="0" applyAlignment="0" applyProtection="0"/>
    <xf numFmtId="0" fontId="36" fillId="59" borderId="0" applyNumberFormat="0" applyBorder="0" applyAlignment="0" applyProtection="0"/>
    <xf numFmtId="0" fontId="36" fillId="62" borderId="0" applyNumberFormat="0" applyBorder="0" applyAlignment="0" applyProtection="0"/>
    <xf numFmtId="0" fontId="36" fillId="61" borderId="0" applyNumberFormat="0" applyBorder="0" applyAlignment="0" applyProtection="0"/>
    <xf numFmtId="0" fontId="36" fillId="63" borderId="0" applyNumberFormat="0" applyBorder="0" applyAlignment="0" applyProtection="0"/>
    <xf numFmtId="0" fontId="36" fillId="62" borderId="0" applyNumberFormat="0" applyBorder="0" applyAlignment="0" applyProtection="0"/>
    <xf numFmtId="0" fontId="68" fillId="64" borderId="0" applyNumberFormat="0" applyBorder="0" applyAlignment="0" applyProtection="0"/>
    <xf numFmtId="0" fontId="68" fillId="59" borderId="0" applyNumberFormat="0" applyBorder="0" applyAlignment="0" applyProtection="0"/>
    <xf numFmtId="0" fontId="68" fillId="62" borderId="0" applyNumberFormat="0" applyBorder="0" applyAlignment="0" applyProtection="0"/>
    <xf numFmtId="0" fontId="68" fillId="61" borderId="0" applyNumberFormat="0" applyBorder="0" applyAlignment="0" applyProtection="0"/>
    <xf numFmtId="0" fontId="68" fillId="64" borderId="0" applyNumberFormat="0" applyBorder="0" applyAlignment="0" applyProtection="0"/>
    <xf numFmtId="0" fontId="68" fillId="59" borderId="0" applyNumberFormat="0" applyBorder="0" applyAlignment="0" applyProtection="0"/>
    <xf numFmtId="185" fontId="3" fillId="0" borderId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ill="0" applyBorder="0" applyAlignment="0" applyProtection="0"/>
    <xf numFmtId="49" fontId="73" fillId="60" borderId="32">
      <alignment horizontal="center"/>
      <protection locked="0"/>
    </xf>
    <xf numFmtId="0" fontId="3" fillId="0" borderId="0"/>
    <xf numFmtId="0" fontId="113" fillId="0" borderId="0" applyNumberFormat="0" applyFill="0" applyBorder="0" applyAlignment="0" applyProtection="0"/>
    <xf numFmtId="0" fontId="84" fillId="60" borderId="32">
      <alignment horizontal="center"/>
      <protection locked="0"/>
    </xf>
    <xf numFmtId="186" fontId="3" fillId="0" borderId="0" applyFill="0" applyBorder="0" applyAlignment="0" applyProtection="0"/>
    <xf numFmtId="0" fontId="73" fillId="60" borderId="38">
      <protection locked="0"/>
    </xf>
    <xf numFmtId="0" fontId="94" fillId="48" borderId="44">
      <alignment horizontal="center"/>
      <protection locked="0"/>
    </xf>
    <xf numFmtId="0" fontId="94" fillId="48" borderId="44">
      <alignment horizontal="center"/>
      <protection locked="0"/>
    </xf>
    <xf numFmtId="0" fontId="94" fillId="48" borderId="44">
      <alignment horizontal="center"/>
      <protection locked="0"/>
    </xf>
    <xf numFmtId="0" fontId="94" fillId="48" borderId="44">
      <alignment horizontal="center"/>
      <protection locked="0"/>
    </xf>
    <xf numFmtId="4" fontId="95" fillId="60" borderId="45"/>
    <xf numFmtId="0" fontId="37" fillId="0" borderId="0"/>
    <xf numFmtId="0" fontId="37" fillId="0" borderId="0"/>
    <xf numFmtId="0" fontId="3" fillId="0" borderId="0"/>
    <xf numFmtId="0" fontId="3" fillId="0" borderId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51" fillId="0" borderId="0" applyAlignment="0">
      <protection locked="0"/>
    </xf>
    <xf numFmtId="0" fontId="36" fillId="0" borderId="0"/>
    <xf numFmtId="0" fontId="37" fillId="0" borderId="0"/>
    <xf numFmtId="0" fontId="36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51" fillId="0" borderId="0" applyAlignment="0">
      <protection locked="0"/>
    </xf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3" fillId="60" borderId="49">
      <protection locked="0"/>
    </xf>
    <xf numFmtId="1" fontId="3" fillId="0" borderId="0">
      <alignment horizontal="center" vertical="center"/>
      <protection locked="0"/>
    </xf>
    <xf numFmtId="0" fontId="18" fillId="65" borderId="0">
      <alignment horizontal="left"/>
    </xf>
    <xf numFmtId="0" fontId="15" fillId="65" borderId="0"/>
    <xf numFmtId="0" fontId="96" fillId="0" borderId="0" applyNumberFormat="0" applyFill="0" applyBorder="0" applyAlignment="0" applyProtection="0"/>
    <xf numFmtId="0" fontId="18" fillId="8" borderId="0" applyProtection="0"/>
    <xf numFmtId="0" fontId="37" fillId="0" borderId="0"/>
    <xf numFmtId="0" fontId="37" fillId="0" borderId="0"/>
    <xf numFmtId="0" fontId="87" fillId="0" borderId="0">
      <alignment vertical="center"/>
    </xf>
  </cellStyleXfs>
  <cellXfs count="5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vertical="center"/>
    </xf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46" fillId="0" borderId="0" xfId="0" applyFont="1"/>
    <xf numFmtId="0" fontId="0" fillId="0" borderId="0" xfId="0" applyAlignment="1" applyProtection="1">
      <alignment horizontal="left" vertical="top" wrapText="1"/>
      <protection locked="0"/>
    </xf>
    <xf numFmtId="0" fontId="24" fillId="3" borderId="0" xfId="0" applyFont="1" applyFill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6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40" fillId="0" borderId="22" xfId="2" applyFont="1" applyBorder="1" applyAlignment="1" applyProtection="1">
      <alignment horizontal="left" wrapText="1"/>
      <protection locked="0"/>
    </xf>
    <xf numFmtId="39" fontId="40" fillId="0" borderId="22" xfId="2" applyNumberFormat="1" applyFont="1" applyBorder="1" applyAlignment="1" applyProtection="1">
      <alignment horizontal="right"/>
      <protection locked="0"/>
    </xf>
    <xf numFmtId="0" fontId="40" fillId="0" borderId="0" xfId="0" applyFont="1" applyAlignment="1">
      <alignment vertical="center"/>
    </xf>
    <xf numFmtId="37" fontId="54" fillId="0" borderId="0" xfId="2" applyNumberFormat="1" applyFont="1" applyAlignment="1" applyProtection="1">
      <alignment horizontal="right"/>
      <protection locked="0"/>
    </xf>
    <xf numFmtId="0" fontId="54" fillId="0" borderId="0" xfId="2" applyFont="1" applyAlignment="1" applyProtection="1">
      <alignment horizontal="left" wrapText="1"/>
      <protection locked="0"/>
    </xf>
    <xf numFmtId="167" fontId="54" fillId="0" borderId="0" xfId="2" applyNumberFormat="1" applyFont="1" applyAlignment="1" applyProtection="1">
      <alignment horizontal="right"/>
      <protection locked="0"/>
    </xf>
    <xf numFmtId="39" fontId="54" fillId="0" borderId="0" xfId="2" applyNumberFormat="1" applyFont="1" applyAlignment="1" applyProtection="1">
      <alignment horizontal="right"/>
      <protection locked="0"/>
    </xf>
    <xf numFmtId="37" fontId="55" fillId="0" borderId="0" xfId="2" applyNumberFormat="1" applyFont="1" applyAlignment="1" applyProtection="1">
      <alignment horizontal="right"/>
      <protection locked="0"/>
    </xf>
    <xf numFmtId="0" fontId="55" fillId="0" borderId="0" xfId="2" applyFont="1" applyAlignment="1" applyProtection="1">
      <alignment horizontal="left" wrapText="1"/>
      <protection locked="0"/>
    </xf>
    <xf numFmtId="167" fontId="55" fillId="0" borderId="0" xfId="2" applyNumberFormat="1" applyFont="1" applyAlignment="1" applyProtection="1">
      <alignment horizontal="right"/>
      <protection locked="0"/>
    </xf>
    <xf numFmtId="39" fontId="55" fillId="0" borderId="0" xfId="2" applyNumberFormat="1" applyFont="1" applyAlignment="1" applyProtection="1">
      <alignment horizontal="right"/>
      <protection locked="0"/>
    </xf>
    <xf numFmtId="37" fontId="56" fillId="0" borderId="22" xfId="2" applyNumberFormat="1" applyFont="1" applyBorder="1" applyAlignment="1" applyProtection="1">
      <alignment horizontal="right"/>
      <protection locked="0"/>
    </xf>
    <xf numFmtId="0" fontId="56" fillId="0" borderId="22" xfId="2" applyFont="1" applyBorder="1" applyAlignment="1" applyProtection="1">
      <alignment horizontal="left" wrapText="1"/>
      <protection locked="0"/>
    </xf>
    <xf numFmtId="167" fontId="56" fillId="0" borderId="22" xfId="2" applyNumberFormat="1" applyFont="1" applyBorder="1" applyAlignment="1" applyProtection="1">
      <alignment horizontal="right"/>
      <protection locked="0"/>
    </xf>
    <xf numFmtId="39" fontId="56" fillId="0" borderId="22" xfId="2" applyNumberFormat="1" applyFont="1" applyBorder="1" applyAlignment="1" applyProtection="1">
      <alignment horizontal="right"/>
      <protection locked="0"/>
    </xf>
    <xf numFmtId="37" fontId="57" fillId="0" borderId="0" xfId="2" applyNumberFormat="1" applyFont="1" applyAlignment="1" applyProtection="1">
      <alignment horizontal="right"/>
      <protection locked="0"/>
    </xf>
    <xf numFmtId="37" fontId="58" fillId="0" borderId="0" xfId="2" applyNumberFormat="1" applyFont="1" applyAlignment="1" applyProtection="1">
      <alignment horizontal="right"/>
      <protection locked="0"/>
    </xf>
    <xf numFmtId="37" fontId="59" fillId="0" borderId="0" xfId="2" applyNumberFormat="1" applyFont="1" applyAlignment="1" applyProtection="1">
      <alignment horizontal="right"/>
      <protection locked="0"/>
    </xf>
    <xf numFmtId="0" fontId="59" fillId="0" borderId="0" xfId="2" applyFont="1" applyAlignment="1" applyProtection="1">
      <alignment horizontal="left" wrapText="1"/>
      <protection locked="0"/>
    </xf>
    <xf numFmtId="167" fontId="59" fillId="0" borderId="0" xfId="2" applyNumberFormat="1" applyFont="1" applyAlignment="1" applyProtection="1">
      <alignment horizontal="right"/>
      <protection locked="0"/>
    </xf>
    <xf numFmtId="39" fontId="59" fillId="0" borderId="0" xfId="2" applyNumberFormat="1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3" xfId="0" applyFont="1" applyBorder="1" applyAlignment="1" applyProtection="1">
      <alignment vertical="center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0" fillId="0" borderId="17" xfId="0" applyFont="1" applyBorder="1" applyAlignment="1" applyProtection="1">
      <alignment vertical="center"/>
      <protection locked="0"/>
    </xf>
    <xf numFmtId="4" fontId="40" fillId="0" borderId="0" xfId="0" applyNumberFormat="1" applyFont="1" applyAlignment="1">
      <alignment vertical="center"/>
    </xf>
    <xf numFmtId="0" fontId="49" fillId="0" borderId="0" xfId="0" applyFont="1" applyAlignment="1" applyProtection="1">
      <alignment horizontal="left" wrapText="1"/>
      <protection locked="0"/>
    </xf>
    <xf numFmtId="167" fontId="49" fillId="0" borderId="0" xfId="0" applyNumberFormat="1" applyFont="1" applyAlignment="1" applyProtection="1">
      <alignment horizontal="right"/>
      <protection locked="0"/>
    </xf>
    <xf numFmtId="39" fontId="49" fillId="0" borderId="0" xfId="0" applyNumberFormat="1" applyFont="1" applyAlignment="1" applyProtection="1">
      <alignment horizontal="right"/>
      <protection locked="0"/>
    </xf>
    <xf numFmtId="0" fontId="41" fillId="0" borderId="0" xfId="0" applyFont="1" applyAlignment="1" applyProtection="1">
      <alignment horizontal="left" wrapText="1"/>
      <protection locked="0"/>
    </xf>
    <xf numFmtId="167" fontId="41" fillId="0" borderId="0" xfId="0" applyNumberFormat="1" applyFont="1" applyAlignment="1" applyProtection="1">
      <alignment horizontal="right"/>
      <protection locked="0"/>
    </xf>
    <xf numFmtId="39" fontId="41" fillId="0" borderId="0" xfId="0" applyNumberFormat="1" applyFont="1" applyAlignment="1" applyProtection="1">
      <alignment horizontal="right"/>
      <protection locked="0"/>
    </xf>
    <xf numFmtId="0" fontId="40" fillId="0" borderId="22" xfId="0" applyFont="1" applyBorder="1" applyAlignment="1" applyProtection="1">
      <alignment horizontal="left" wrapText="1"/>
      <protection locked="0"/>
    </xf>
    <xf numFmtId="167" fontId="40" fillId="0" borderId="22" xfId="0" applyNumberFormat="1" applyFont="1" applyBorder="1" applyAlignment="1" applyProtection="1">
      <alignment horizontal="right"/>
      <protection locked="0"/>
    </xf>
    <xf numFmtId="39" fontId="40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167" fontId="4" fillId="0" borderId="0" xfId="0" applyNumberFormat="1" applyFont="1" applyAlignment="1" applyProtection="1">
      <alignment horizontal="right"/>
      <protection locked="0"/>
    </xf>
    <xf numFmtId="39" fontId="4" fillId="0" borderId="0" xfId="0" applyNumberFormat="1" applyFont="1" applyAlignment="1" applyProtection="1">
      <alignment horizontal="right"/>
      <protection locked="0"/>
    </xf>
    <xf numFmtId="0" fontId="43" fillId="0" borderId="22" xfId="0" applyFont="1" applyBorder="1" applyAlignment="1" applyProtection="1">
      <alignment horizontal="left" wrapText="1"/>
      <protection locked="0"/>
    </xf>
    <xf numFmtId="167" fontId="43" fillId="0" borderId="22" xfId="0" applyNumberFormat="1" applyFont="1" applyBorder="1" applyAlignment="1" applyProtection="1">
      <alignment horizontal="right"/>
      <protection locked="0"/>
    </xf>
    <xf numFmtId="39" fontId="43" fillId="0" borderId="22" xfId="0" applyNumberFormat="1" applyFont="1" applyBorder="1" applyAlignment="1" applyProtection="1">
      <alignment horizontal="right"/>
      <protection locked="0"/>
    </xf>
    <xf numFmtId="0" fontId="38" fillId="0" borderId="0" xfId="0" applyFont="1" applyAlignment="1">
      <alignment horizontal="left" vertical="center" wrapText="1"/>
    </xf>
    <xf numFmtId="4" fontId="25" fillId="0" borderId="0" xfId="0" applyNumberFormat="1" applyFont="1"/>
    <xf numFmtId="37" fontId="56" fillId="0" borderId="0" xfId="2" applyNumberFormat="1" applyFont="1" applyAlignment="1" applyProtection="1">
      <alignment horizontal="right"/>
      <protection locked="0"/>
    </xf>
    <xf numFmtId="42" fontId="40" fillId="0" borderId="20" xfId="1526" applyNumberFormat="1" applyFont="1" applyBorder="1" applyAlignment="1">
      <alignment horizontal="right" vertical="center" wrapText="1"/>
    </xf>
    <xf numFmtId="42" fontId="40" fillId="0" borderId="20" xfId="1526" applyNumberFormat="1" applyFont="1" applyBorder="1" applyAlignment="1">
      <alignment horizontal="center" vertical="center" wrapText="1"/>
    </xf>
    <xf numFmtId="42" fontId="34" fillId="0" borderId="0" xfId="1526" applyNumberFormat="1" applyFont="1" applyAlignment="1">
      <alignment horizontal="right" vertical="center" wrapText="1"/>
    </xf>
    <xf numFmtId="0" fontId="40" fillId="0" borderId="0" xfId="2" applyFont="1" applyAlignment="1" applyProtection="1">
      <alignment horizontal="left" wrapText="1"/>
      <protection locked="0"/>
    </xf>
    <xf numFmtId="0" fontId="40" fillId="0" borderId="20" xfId="2" applyFont="1" applyBorder="1" applyAlignment="1" applyProtection="1">
      <alignment horizontal="left" wrapText="1"/>
      <protection locked="0"/>
    </xf>
    <xf numFmtId="0" fontId="42" fillId="0" borderId="20" xfId="2" applyFont="1" applyBorder="1" applyAlignment="1" applyProtection="1">
      <alignment horizontal="left" wrapText="1"/>
      <protection locked="0"/>
    </xf>
    <xf numFmtId="168" fontId="40" fillId="0" borderId="20" xfId="1526" applyNumberFormat="1" applyFont="1" applyBorder="1" applyAlignment="1">
      <alignment horizontal="center" vertical="center" wrapText="1"/>
    </xf>
    <xf numFmtId="0" fontId="34" fillId="0" borderId="0" xfId="1526" applyFont="1" applyAlignment="1">
      <alignment horizontal="left" vertical="center" wrapText="1"/>
    </xf>
    <xf numFmtId="0" fontId="40" fillId="0" borderId="20" xfId="1526" applyFont="1" applyBorder="1" applyAlignment="1">
      <alignment horizontal="center" vertical="center" wrapText="1"/>
    </xf>
    <xf numFmtId="0" fontId="34" fillId="0" borderId="20" xfId="1526" applyFont="1" applyBorder="1" applyAlignment="1">
      <alignment vertical="center" wrapText="1"/>
    </xf>
    <xf numFmtId="37" fontId="40" fillId="0" borderId="0" xfId="2" applyNumberFormat="1" applyFont="1" applyAlignment="1" applyProtection="1">
      <alignment horizontal="right"/>
      <protection locked="0"/>
    </xf>
    <xf numFmtId="0" fontId="37" fillId="0" borderId="0" xfId="0" applyFont="1"/>
    <xf numFmtId="49" fontId="40" fillId="0" borderId="22" xfId="2" applyNumberFormat="1" applyFont="1" applyBorder="1" applyAlignment="1" applyProtection="1">
      <alignment horizontal="left" wrapText="1"/>
      <protection locked="0"/>
    </xf>
    <xf numFmtId="0" fontId="117" fillId="0" borderId="0" xfId="0" applyFont="1" applyAlignment="1">
      <alignment horizontal="left" vertical="top" wrapText="1"/>
    </xf>
    <xf numFmtId="0" fontId="117" fillId="0" borderId="20" xfId="0" applyFont="1" applyBorder="1" applyAlignment="1">
      <alignment horizontal="left" vertical="top" wrapText="1"/>
    </xf>
    <xf numFmtId="3" fontId="117" fillId="0" borderId="20" xfId="0" applyNumberFormat="1" applyFont="1" applyBorder="1" applyAlignment="1">
      <alignment horizontal="right" vertical="top"/>
    </xf>
    <xf numFmtId="0" fontId="117" fillId="0" borderId="20" xfId="0" applyFont="1" applyBorder="1" applyAlignment="1">
      <alignment horizontal="center" vertical="top" wrapText="1"/>
    </xf>
    <xf numFmtId="2" fontId="117" fillId="0" borderId="20" xfId="0" applyNumberFormat="1" applyFont="1" applyBorder="1" applyAlignment="1">
      <alignment horizontal="right" vertical="top" wrapText="1"/>
    </xf>
    <xf numFmtId="2" fontId="34" fillId="0" borderId="20" xfId="1526" applyNumberFormat="1" applyFont="1" applyBorder="1" applyAlignment="1">
      <alignment horizontal="right" vertical="center" wrapText="1"/>
    </xf>
    <xf numFmtId="0" fontId="119" fillId="0" borderId="56" xfId="0" applyFont="1" applyBorder="1" applyAlignment="1">
      <alignment horizontal="right" vertical="center" wrapText="1"/>
    </xf>
    <xf numFmtId="0" fontId="119" fillId="0" borderId="57" xfId="0" applyFont="1" applyBorder="1" applyAlignment="1">
      <alignment vertical="center" wrapText="1"/>
    </xf>
    <xf numFmtId="0" fontId="119" fillId="0" borderId="57" xfId="0" applyFont="1" applyBorder="1" applyAlignment="1">
      <alignment horizontal="right" vertical="center" wrapText="1"/>
    </xf>
    <xf numFmtId="4" fontId="119" fillId="0" borderId="58" xfId="0" applyNumberFormat="1" applyFont="1" applyBorder="1" applyAlignment="1">
      <alignment horizontal="right" vertical="center" wrapText="1"/>
    </xf>
    <xf numFmtId="0" fontId="120" fillId="0" borderId="57" xfId="0" applyFont="1" applyBorder="1" applyAlignment="1">
      <alignment vertical="center" wrapText="1"/>
    </xf>
    <xf numFmtId="0" fontId="120" fillId="0" borderId="57" xfId="0" applyFont="1" applyBorder="1" applyAlignment="1">
      <alignment horizontal="right" vertical="center" wrapText="1"/>
    </xf>
    <xf numFmtId="4" fontId="120" fillId="0" borderId="58" xfId="0" applyNumberFormat="1" applyFont="1" applyBorder="1" applyAlignment="1">
      <alignment horizontal="right" vertical="center" wrapText="1"/>
    </xf>
    <xf numFmtId="0" fontId="121" fillId="0" borderId="0" xfId="0" applyFont="1" applyAlignment="1">
      <alignment horizontal="left" vertical="center"/>
    </xf>
    <xf numFmtId="0" fontId="119" fillId="0" borderId="64" xfId="0" applyFont="1" applyBorder="1" applyAlignment="1">
      <alignment vertical="center" wrapText="1"/>
    </xf>
    <xf numFmtId="0" fontId="119" fillId="0" borderId="64" xfId="0" applyFont="1" applyBorder="1" applyAlignment="1">
      <alignment horizontal="right" vertical="center" wrapText="1"/>
    </xf>
    <xf numFmtId="4" fontId="119" fillId="0" borderId="65" xfId="0" applyNumberFormat="1" applyFont="1" applyBorder="1" applyAlignment="1">
      <alignment horizontal="right" vertical="center" wrapText="1"/>
    </xf>
    <xf numFmtId="1" fontId="119" fillId="0" borderId="63" xfId="0" applyNumberFormat="1" applyFont="1" applyBorder="1" applyAlignment="1">
      <alignment horizontal="right" vertical="center" wrapText="1"/>
    </xf>
    <xf numFmtId="4" fontId="119" fillId="0" borderId="66" xfId="0" applyNumberFormat="1" applyFont="1" applyBorder="1" applyAlignment="1">
      <alignment horizontal="right" vertical="center" wrapText="1"/>
    </xf>
    <xf numFmtId="4" fontId="119" fillId="0" borderId="67" xfId="0" applyNumberFormat="1" applyFont="1" applyBorder="1" applyAlignment="1">
      <alignment horizontal="right" vertical="center" wrapText="1"/>
    </xf>
    <xf numFmtId="4" fontId="120" fillId="0" borderId="67" xfId="0" applyNumberFormat="1" applyFont="1" applyBorder="1" applyAlignment="1">
      <alignment horizontal="right" vertical="center" wrapText="1"/>
    </xf>
    <xf numFmtId="2" fontId="120" fillId="0" borderId="67" xfId="0" applyNumberFormat="1" applyFont="1" applyBorder="1" applyAlignment="1">
      <alignment horizontal="right" vertical="center" wrapText="1"/>
    </xf>
    <xf numFmtId="37" fontId="49" fillId="0" borderId="0" xfId="0" applyNumberFormat="1" applyFont="1" applyAlignment="1" applyProtection="1">
      <alignment horizontal="center"/>
      <protection locked="0"/>
    </xf>
    <xf numFmtId="37" fontId="41" fillId="0" borderId="0" xfId="0" applyNumberFormat="1" applyFont="1" applyAlignment="1" applyProtection="1">
      <alignment horizontal="center"/>
      <protection locked="0"/>
    </xf>
    <xf numFmtId="37" fontId="40" fillId="0" borderId="22" xfId="0" applyNumberFormat="1" applyFont="1" applyBorder="1" applyAlignment="1" applyProtection="1">
      <alignment horizontal="center"/>
      <protection locked="0"/>
    </xf>
    <xf numFmtId="37" fontId="43" fillId="0" borderId="22" xfId="0" applyNumberFormat="1" applyFont="1" applyBorder="1" applyAlignment="1" applyProtection="1">
      <alignment horizontal="center"/>
      <protection locked="0"/>
    </xf>
    <xf numFmtId="37" fontId="4" fillId="0" borderId="0" xfId="0" applyNumberFormat="1" applyFont="1" applyAlignment="1" applyProtection="1">
      <alignment horizontal="center"/>
      <protection locked="0"/>
    </xf>
    <xf numFmtId="37" fontId="54" fillId="0" borderId="0" xfId="0" applyNumberFormat="1" applyFont="1" applyAlignment="1" applyProtection="1">
      <alignment horizontal="center"/>
      <protection locked="0"/>
    </xf>
    <xf numFmtId="0" fontId="54" fillId="0" borderId="0" xfId="0" applyFont="1" applyAlignment="1" applyProtection="1">
      <alignment horizontal="left" wrapText="1"/>
      <protection locked="0"/>
    </xf>
    <xf numFmtId="167" fontId="54" fillId="0" borderId="0" xfId="0" applyNumberFormat="1" applyFont="1" applyAlignment="1" applyProtection="1">
      <alignment horizontal="right"/>
      <protection locked="0"/>
    </xf>
    <xf numFmtId="39" fontId="54" fillId="0" borderId="0" xfId="0" applyNumberFormat="1" applyFont="1" applyAlignment="1" applyProtection="1">
      <alignment horizontal="right"/>
      <protection locked="0"/>
    </xf>
    <xf numFmtId="37" fontId="55" fillId="0" borderId="0" xfId="0" applyNumberFormat="1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left" wrapText="1"/>
      <protection locked="0"/>
    </xf>
    <xf numFmtId="167" fontId="55" fillId="0" borderId="0" xfId="0" applyNumberFormat="1" applyFont="1" applyAlignment="1" applyProtection="1">
      <alignment horizontal="right"/>
      <protection locked="0"/>
    </xf>
    <xf numFmtId="39" fontId="55" fillId="0" borderId="0" xfId="0" applyNumberFormat="1" applyFont="1" applyAlignment="1" applyProtection="1">
      <alignment horizontal="right"/>
      <protection locked="0"/>
    </xf>
    <xf numFmtId="37" fontId="56" fillId="0" borderId="22" xfId="0" applyNumberFormat="1" applyFont="1" applyBorder="1" applyAlignment="1" applyProtection="1">
      <alignment horizontal="center"/>
      <protection locked="0"/>
    </xf>
    <xf numFmtId="0" fontId="56" fillId="0" borderId="22" xfId="0" applyFont="1" applyBorder="1" applyAlignment="1" applyProtection="1">
      <alignment horizontal="left" wrapText="1"/>
      <protection locked="0"/>
    </xf>
    <xf numFmtId="167" fontId="56" fillId="0" borderId="22" xfId="0" applyNumberFormat="1" applyFont="1" applyBorder="1" applyAlignment="1" applyProtection="1">
      <alignment horizontal="right"/>
      <protection locked="0"/>
    </xf>
    <xf numFmtId="39" fontId="56" fillId="0" borderId="22" xfId="0" applyNumberFormat="1" applyFont="1" applyBorder="1" applyAlignment="1" applyProtection="1">
      <alignment horizontal="right"/>
      <protection locked="0"/>
    </xf>
    <xf numFmtId="37" fontId="122" fillId="0" borderId="22" xfId="0" applyNumberFormat="1" applyFont="1" applyBorder="1" applyAlignment="1" applyProtection="1">
      <alignment horizontal="center"/>
      <protection locked="0"/>
    </xf>
    <xf numFmtId="0" fontId="122" fillId="0" borderId="22" xfId="0" applyFont="1" applyBorder="1" applyAlignment="1" applyProtection="1">
      <alignment horizontal="left" wrapText="1"/>
      <protection locked="0"/>
    </xf>
    <xf numFmtId="167" fontId="122" fillId="0" borderId="22" xfId="0" applyNumberFormat="1" applyFont="1" applyBorder="1" applyAlignment="1" applyProtection="1">
      <alignment horizontal="right"/>
      <protection locked="0"/>
    </xf>
    <xf numFmtId="39" fontId="122" fillId="0" borderId="22" xfId="0" applyNumberFormat="1" applyFont="1" applyBorder="1" applyAlignment="1" applyProtection="1">
      <alignment horizontal="right"/>
      <protection locked="0"/>
    </xf>
    <xf numFmtId="37" fontId="59" fillId="0" borderId="0" xfId="0" applyNumberFormat="1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 wrapText="1"/>
      <protection locked="0"/>
    </xf>
    <xf numFmtId="167" fontId="59" fillId="0" borderId="0" xfId="0" applyNumberFormat="1" applyFont="1" applyAlignment="1" applyProtection="1">
      <alignment horizontal="right"/>
      <protection locked="0"/>
    </xf>
    <xf numFmtId="39" fontId="59" fillId="0" borderId="0" xfId="0" applyNumberFormat="1" applyFont="1" applyAlignment="1" applyProtection="1">
      <alignment horizontal="right"/>
      <protection locked="0"/>
    </xf>
    <xf numFmtId="4" fontId="117" fillId="0" borderId="0" xfId="0" applyNumberFormat="1" applyFont="1" applyAlignment="1">
      <alignment horizontal="right" vertical="top"/>
    </xf>
    <xf numFmtId="4" fontId="117" fillId="0" borderId="20" xfId="0" applyNumberFormat="1" applyFont="1" applyBorder="1" applyAlignment="1">
      <alignment horizontal="right" vertical="top"/>
    </xf>
    <xf numFmtId="0" fontId="123" fillId="0" borderId="0" xfId="0" applyFont="1"/>
    <xf numFmtId="0" fontId="123" fillId="0" borderId="0" xfId="0" applyFont="1" applyAlignment="1">
      <alignment horizontal="right"/>
    </xf>
    <xf numFmtId="0" fontId="123" fillId="0" borderId="0" xfId="0" applyFont="1" applyAlignment="1">
      <alignment horizontal="left" vertical="center"/>
    </xf>
    <xf numFmtId="0" fontId="123" fillId="0" borderId="1" xfId="0" applyFont="1" applyBorder="1"/>
    <xf numFmtId="0" fontId="123" fillId="0" borderId="2" xfId="0" applyFont="1" applyBorder="1"/>
    <xf numFmtId="0" fontId="123" fillId="0" borderId="2" xfId="0" applyFont="1" applyBorder="1" applyAlignment="1">
      <alignment horizontal="right"/>
    </xf>
    <xf numFmtId="0" fontId="123" fillId="0" borderId="3" xfId="0" applyFont="1" applyBorder="1"/>
    <xf numFmtId="0" fontId="125" fillId="0" borderId="0" xfId="0" applyFont="1" applyAlignment="1">
      <alignment horizontal="left" vertical="center"/>
    </xf>
    <xf numFmtId="0" fontId="126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/>
    </xf>
    <xf numFmtId="0" fontId="123" fillId="0" borderId="3" xfId="0" applyFont="1" applyBorder="1" applyAlignment="1">
      <alignment vertical="center"/>
    </xf>
    <xf numFmtId="0" fontId="123" fillId="0" borderId="0" xfId="0" applyFont="1" applyAlignment="1">
      <alignment vertical="center"/>
    </xf>
    <xf numFmtId="0" fontId="123" fillId="0" borderId="0" xfId="0" applyFont="1" applyAlignment="1">
      <alignment horizontal="right" vertical="center"/>
    </xf>
    <xf numFmtId="0" fontId="129" fillId="0" borderId="0" xfId="0" applyFont="1" applyAlignment="1">
      <alignment horizontal="left" vertical="center"/>
    </xf>
    <xf numFmtId="165" fontId="129" fillId="0" borderId="0" xfId="0" applyNumberFormat="1" applyFont="1" applyAlignment="1">
      <alignment horizontal="left" vertical="center"/>
    </xf>
    <xf numFmtId="0" fontId="129" fillId="3" borderId="0" xfId="0" applyFont="1" applyFill="1" applyAlignment="1" applyProtection="1">
      <alignment horizontal="left" vertical="center"/>
      <protection locked="0"/>
    </xf>
    <xf numFmtId="0" fontId="123" fillId="0" borderId="3" xfId="0" applyFont="1" applyBorder="1" applyAlignment="1">
      <alignment vertical="center" wrapText="1"/>
    </xf>
    <xf numFmtId="0" fontId="123" fillId="0" borderId="0" xfId="0" applyFont="1" applyAlignment="1">
      <alignment vertical="center" wrapText="1"/>
    </xf>
    <xf numFmtId="0" fontId="123" fillId="0" borderId="12" xfId="0" applyFont="1" applyBorder="1" applyAlignment="1">
      <alignment vertical="center"/>
    </xf>
    <xf numFmtId="0" fontId="123" fillId="0" borderId="12" xfId="0" applyFont="1" applyBorder="1" applyAlignment="1">
      <alignment horizontal="right" vertical="center"/>
    </xf>
    <xf numFmtId="0" fontId="130" fillId="0" borderId="0" xfId="0" applyFont="1" applyAlignment="1">
      <alignment horizontal="left" vertical="center"/>
    </xf>
    <xf numFmtId="4" fontId="131" fillId="0" borderId="0" xfId="0" applyNumberFormat="1" applyFont="1" applyAlignment="1">
      <alignment vertical="center"/>
    </xf>
    <xf numFmtId="0" fontId="127" fillId="0" borderId="0" xfId="0" applyFont="1" applyAlignment="1">
      <alignment horizontal="right" vertical="center"/>
    </xf>
    <xf numFmtId="0" fontId="132" fillId="0" borderId="0" xfId="0" applyFont="1" applyAlignment="1">
      <alignment horizontal="left" vertical="center"/>
    </xf>
    <xf numFmtId="4" fontId="127" fillId="0" borderId="0" xfId="0" applyNumberFormat="1" applyFont="1" applyAlignment="1">
      <alignment vertical="center"/>
    </xf>
    <xf numFmtId="164" fontId="127" fillId="0" borderId="0" xfId="0" applyNumberFormat="1" applyFont="1" applyAlignment="1">
      <alignment horizontal="right" vertical="center"/>
    </xf>
    <xf numFmtId="0" fontId="123" fillId="5" borderId="0" xfId="0" applyFont="1" applyFill="1" applyAlignment="1">
      <alignment vertical="center"/>
    </xf>
    <xf numFmtId="0" fontId="133" fillId="5" borderId="6" xfId="0" applyFont="1" applyFill="1" applyBorder="1" applyAlignment="1">
      <alignment horizontal="left" vertical="center"/>
    </xf>
    <xf numFmtId="0" fontId="123" fillId="5" borderId="7" xfId="0" applyFont="1" applyFill="1" applyBorder="1" applyAlignment="1">
      <alignment vertical="center"/>
    </xf>
    <xf numFmtId="0" fontId="133" fillId="5" borderId="7" xfId="0" applyFont="1" applyFill="1" applyBorder="1" applyAlignment="1">
      <alignment horizontal="right" vertical="center"/>
    </xf>
    <xf numFmtId="4" fontId="133" fillId="5" borderId="7" xfId="0" applyNumberFormat="1" applyFont="1" applyFill="1" applyBorder="1" applyAlignment="1">
      <alignment vertical="center"/>
    </xf>
    <xf numFmtId="0" fontId="134" fillId="0" borderId="4" xfId="0" applyFont="1" applyBorder="1" applyAlignment="1">
      <alignment horizontal="left" vertical="center"/>
    </xf>
    <xf numFmtId="0" fontId="123" fillId="0" borderId="4" xfId="0" applyFont="1" applyBorder="1" applyAlignment="1">
      <alignment vertical="center"/>
    </xf>
    <xf numFmtId="0" fontId="123" fillId="0" borderId="4" xfId="0" applyFont="1" applyBorder="1" applyAlignment="1">
      <alignment horizontal="right" vertical="center"/>
    </xf>
    <xf numFmtId="0" fontId="127" fillId="0" borderId="5" xfId="0" applyFont="1" applyBorder="1" applyAlignment="1">
      <alignment horizontal="left" vertical="center"/>
    </xf>
    <xf numFmtId="0" fontId="123" fillId="0" borderId="5" xfId="0" applyFont="1" applyBorder="1" applyAlignment="1">
      <alignment vertical="center"/>
    </xf>
    <xf numFmtId="0" fontId="127" fillId="0" borderId="5" xfId="0" applyFont="1" applyBorder="1" applyAlignment="1">
      <alignment horizontal="center" vertical="center"/>
    </xf>
    <xf numFmtId="0" fontId="123" fillId="0" borderId="5" xfId="0" applyFont="1" applyBorder="1" applyAlignment="1">
      <alignment horizontal="right" vertical="center"/>
    </xf>
    <xf numFmtId="0" fontId="127" fillId="0" borderId="5" xfId="0" applyFont="1" applyBorder="1" applyAlignment="1">
      <alignment horizontal="right" vertical="center"/>
    </xf>
    <xf numFmtId="0" fontId="123" fillId="0" borderId="9" xfId="0" applyFont="1" applyBorder="1" applyAlignment="1">
      <alignment vertical="center"/>
    </xf>
    <xf numFmtId="0" fontId="123" fillId="0" borderId="10" xfId="0" applyFont="1" applyBorder="1" applyAlignment="1">
      <alignment vertical="center"/>
    </xf>
    <xf numFmtId="0" fontId="123" fillId="0" borderId="10" xfId="0" applyFont="1" applyBorder="1" applyAlignment="1">
      <alignment horizontal="right" vertical="center"/>
    </xf>
    <xf numFmtId="0" fontId="123" fillId="0" borderId="1" xfId="0" applyFont="1" applyBorder="1" applyAlignment="1">
      <alignment vertical="center"/>
    </xf>
    <xf numFmtId="0" fontId="123" fillId="0" borderId="2" xfId="0" applyFont="1" applyBorder="1" applyAlignment="1">
      <alignment vertical="center"/>
    </xf>
    <xf numFmtId="0" fontId="123" fillId="0" borderId="2" xfId="0" applyFont="1" applyBorder="1" applyAlignment="1">
      <alignment horizontal="right" vertical="center"/>
    </xf>
    <xf numFmtId="0" fontId="129" fillId="0" borderId="0" xfId="0" applyFont="1" applyAlignment="1">
      <alignment horizontal="left" vertical="center" wrapText="1"/>
    </xf>
    <xf numFmtId="0" fontId="135" fillId="5" borderId="0" xfId="0" applyFont="1" applyFill="1" applyAlignment="1">
      <alignment horizontal="left" vertical="center"/>
    </xf>
    <xf numFmtId="0" fontId="123" fillId="5" borderId="0" xfId="0" applyFont="1" applyFill="1" applyAlignment="1">
      <alignment horizontal="right" vertical="center"/>
    </xf>
    <xf numFmtId="0" fontId="135" fillId="5" borderId="0" xfId="0" applyFont="1" applyFill="1" applyAlignment="1">
      <alignment horizontal="right" vertical="center"/>
    </xf>
    <xf numFmtId="0" fontId="136" fillId="0" borderId="0" xfId="0" applyFont="1" applyAlignment="1">
      <alignment horizontal="left" vertical="center"/>
    </xf>
    <xf numFmtId="0" fontId="137" fillId="0" borderId="3" xfId="0" applyFont="1" applyBorder="1" applyAlignment="1">
      <alignment vertical="center"/>
    </xf>
    <xf numFmtId="0" fontId="137" fillId="0" borderId="0" xfId="0" applyFont="1" applyAlignment="1">
      <alignment vertical="center"/>
    </xf>
    <xf numFmtId="0" fontId="137" fillId="0" borderId="19" xfId="0" applyFont="1" applyBorder="1" applyAlignment="1">
      <alignment horizontal="left" vertical="center"/>
    </xf>
    <xf numFmtId="0" fontId="137" fillId="0" borderId="19" xfId="0" applyFont="1" applyBorder="1" applyAlignment="1">
      <alignment vertical="center"/>
    </xf>
    <xf numFmtId="0" fontId="137" fillId="0" borderId="19" xfId="0" applyFont="1" applyBorder="1" applyAlignment="1">
      <alignment horizontal="right" vertical="center"/>
    </xf>
    <xf numFmtId="4" fontId="137" fillId="0" borderId="19" xfId="0" applyNumberFormat="1" applyFont="1" applyBorder="1" applyAlignment="1">
      <alignment vertical="center"/>
    </xf>
    <xf numFmtId="0" fontId="138" fillId="0" borderId="3" xfId="0" applyFont="1" applyBorder="1" applyAlignment="1">
      <alignment vertical="center"/>
    </xf>
    <xf numFmtId="0" fontId="138" fillId="0" borderId="0" xfId="0" applyFont="1" applyAlignment="1">
      <alignment vertical="center"/>
    </xf>
    <xf numFmtId="0" fontId="138" fillId="0" borderId="19" xfId="0" applyFont="1" applyBorder="1" applyAlignment="1">
      <alignment horizontal="left" vertical="center"/>
    </xf>
    <xf numFmtId="0" fontId="138" fillId="0" borderId="19" xfId="0" applyFont="1" applyBorder="1" applyAlignment="1">
      <alignment vertical="center"/>
    </xf>
    <xf numFmtId="0" fontId="138" fillId="0" borderId="19" xfId="0" applyFont="1" applyBorder="1" applyAlignment="1">
      <alignment horizontal="right" vertical="center"/>
    </xf>
    <xf numFmtId="4" fontId="138" fillId="0" borderId="19" xfId="0" applyNumberFormat="1" applyFont="1" applyBorder="1" applyAlignment="1">
      <alignment vertical="center"/>
    </xf>
    <xf numFmtId="0" fontId="123" fillId="0" borderId="26" xfId="0" applyFont="1" applyBorder="1" applyAlignment="1">
      <alignment vertical="center"/>
    </xf>
    <xf numFmtId="0" fontId="123" fillId="0" borderId="25" xfId="0" applyFont="1" applyBorder="1" applyAlignment="1">
      <alignment vertical="center"/>
    </xf>
    <xf numFmtId="165" fontId="129" fillId="0" borderId="25" xfId="0" applyNumberFormat="1" applyFont="1" applyBorder="1" applyAlignment="1">
      <alignment horizontal="left" vertical="center"/>
    </xf>
    <xf numFmtId="0" fontId="129" fillId="0" borderId="25" xfId="0" applyFont="1" applyBorder="1" applyAlignment="1">
      <alignment horizontal="left" vertical="center" wrapText="1"/>
    </xf>
    <xf numFmtId="0" fontId="123" fillId="0" borderId="3" xfId="0" applyFont="1" applyBorder="1" applyAlignment="1">
      <alignment horizontal="center" vertical="center" wrapText="1"/>
    </xf>
    <xf numFmtId="0" fontId="135" fillId="5" borderId="16" xfId="0" applyFont="1" applyFill="1" applyBorder="1" applyAlignment="1">
      <alignment horizontal="center" vertical="center" wrapText="1"/>
    </xf>
    <xf numFmtId="0" fontId="135" fillId="5" borderId="17" xfId="0" applyFont="1" applyFill="1" applyBorder="1" applyAlignment="1">
      <alignment horizontal="center" vertical="center" wrapText="1"/>
    </xf>
    <xf numFmtId="0" fontId="135" fillId="5" borderId="17" xfId="0" applyFont="1" applyFill="1" applyBorder="1" applyAlignment="1">
      <alignment horizontal="right" vertical="center" wrapText="1"/>
    </xf>
    <xf numFmtId="0" fontId="135" fillId="5" borderId="27" xfId="0" applyFont="1" applyFill="1" applyBorder="1" applyAlignment="1">
      <alignment horizontal="center" vertical="center" wrapText="1"/>
    </xf>
    <xf numFmtId="0" fontId="135" fillId="5" borderId="0" xfId="0" applyFont="1" applyFill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139" fillId="0" borderId="17" xfId="0" applyFont="1" applyBorder="1" applyAlignment="1">
      <alignment horizontal="center" vertical="center" wrapText="1"/>
    </xf>
    <xf numFmtId="0" fontId="139" fillId="0" borderId="18" xfId="0" applyFont="1" applyBorder="1" applyAlignment="1">
      <alignment horizontal="center" vertical="center" wrapText="1"/>
    </xf>
    <xf numFmtId="0" fontId="131" fillId="0" borderId="0" xfId="0" applyFont="1" applyAlignment="1">
      <alignment horizontal="left" vertical="center"/>
    </xf>
    <xf numFmtId="4" fontId="131" fillId="0" borderId="25" xfId="0" applyNumberFormat="1" applyFont="1" applyBorder="1"/>
    <xf numFmtId="166" fontId="140" fillId="0" borderId="12" xfId="0" applyNumberFormat="1" applyFont="1" applyBorder="1"/>
    <xf numFmtId="166" fontId="140" fillId="0" borderId="13" xfId="0" applyNumberFormat="1" applyFont="1" applyBorder="1"/>
    <xf numFmtId="4" fontId="141" fillId="0" borderId="0" xfId="0" applyNumberFormat="1" applyFont="1" applyAlignment="1">
      <alignment vertical="center"/>
    </xf>
    <xf numFmtId="0" fontId="142" fillId="0" borderId="3" xfId="0" applyFont="1" applyBorder="1"/>
    <xf numFmtId="0" fontId="123" fillId="0" borderId="0" xfId="0" applyFont="1" applyAlignment="1" applyProtection="1">
      <alignment horizontal="left" vertical="top" wrapText="1"/>
      <protection locked="0"/>
    </xf>
    <xf numFmtId="37" fontId="143" fillId="0" borderId="0" xfId="2" applyNumberFormat="1" applyFont="1" applyAlignment="1" applyProtection="1">
      <alignment horizontal="right"/>
      <protection locked="0"/>
    </xf>
    <xf numFmtId="0" fontId="143" fillId="0" borderId="0" xfId="2" applyFont="1" applyAlignment="1" applyProtection="1">
      <alignment horizontal="left" wrapText="1"/>
      <protection locked="0"/>
    </xf>
    <xf numFmtId="167" fontId="143" fillId="0" borderId="0" xfId="2" applyNumberFormat="1" applyFont="1" applyAlignment="1" applyProtection="1">
      <alignment horizontal="right"/>
      <protection locked="0"/>
    </xf>
    <xf numFmtId="39" fontId="143" fillId="0" borderId="0" xfId="2" applyNumberFormat="1" applyFont="1" applyAlignment="1" applyProtection="1">
      <alignment horizontal="right"/>
      <protection locked="0"/>
    </xf>
    <xf numFmtId="0" fontId="142" fillId="0" borderId="0" xfId="0" applyFont="1"/>
    <xf numFmtId="166" fontId="142" fillId="0" borderId="0" xfId="0" applyNumberFormat="1" applyFont="1"/>
    <xf numFmtId="166" fontId="142" fillId="0" borderId="15" xfId="0" applyNumberFormat="1" applyFont="1" applyBorder="1"/>
    <xf numFmtId="0" fontId="142" fillId="0" borderId="0" xfId="0" applyFont="1" applyAlignment="1">
      <alignment horizontal="left"/>
    </xf>
    <xf numFmtId="0" fontId="142" fillId="0" borderId="0" xfId="0" applyFont="1" applyAlignment="1">
      <alignment horizontal="center"/>
    </xf>
    <xf numFmtId="4" fontId="142" fillId="0" borderId="0" xfId="0" applyNumberFormat="1" applyFont="1" applyAlignment="1">
      <alignment vertical="center"/>
    </xf>
    <xf numFmtId="0" fontId="144" fillId="0" borderId="3" xfId="0" applyFont="1" applyBorder="1" applyAlignment="1">
      <alignment vertical="center"/>
    </xf>
    <xf numFmtId="37" fontId="123" fillId="0" borderId="0" xfId="2" applyNumberFormat="1" applyFont="1" applyAlignment="1" applyProtection="1">
      <alignment horizontal="right"/>
      <protection locked="0"/>
    </xf>
    <xf numFmtId="1" fontId="129" fillId="0" borderId="63" xfId="0" applyNumberFormat="1" applyFont="1" applyBorder="1" applyAlignment="1">
      <alignment horizontal="right" vertical="center" wrapText="1"/>
    </xf>
    <xf numFmtId="0" fontId="129" fillId="0" borderId="64" xfId="0" applyFont="1" applyBorder="1" applyAlignment="1">
      <alignment vertical="center" wrapText="1"/>
    </xf>
    <xf numFmtId="0" fontId="129" fillId="0" borderId="64" xfId="0" applyFont="1" applyBorder="1" applyAlignment="1">
      <alignment horizontal="right" vertical="center" wrapText="1"/>
    </xf>
    <xf numFmtId="4" fontId="129" fillId="0" borderId="65" xfId="0" applyNumberFormat="1" applyFont="1" applyBorder="1" applyAlignment="1">
      <alignment horizontal="right" vertical="center" wrapText="1"/>
    </xf>
    <xf numFmtId="4" fontId="129" fillId="0" borderId="66" xfId="0" applyNumberFormat="1" applyFont="1" applyBorder="1" applyAlignment="1">
      <alignment horizontal="right" vertical="center" wrapText="1"/>
    </xf>
    <xf numFmtId="0" fontId="144" fillId="0" borderId="0" xfId="0" applyFont="1" applyAlignment="1">
      <alignment vertical="center"/>
    </xf>
    <xf numFmtId="0" fontId="144" fillId="0" borderId="15" xfId="0" applyFont="1" applyBorder="1" applyAlignment="1">
      <alignment vertical="center"/>
    </xf>
    <xf numFmtId="0" fontId="144" fillId="0" borderId="0" xfId="0" applyFont="1" applyAlignment="1">
      <alignment horizontal="left" vertical="center"/>
    </xf>
    <xf numFmtId="0" fontId="145" fillId="0" borderId="3" xfId="0" applyFont="1" applyBorder="1" applyAlignment="1">
      <alignment vertical="center"/>
    </xf>
    <xf numFmtId="0" fontId="129" fillId="0" borderId="56" xfId="0" applyFont="1" applyBorder="1" applyAlignment="1">
      <alignment horizontal="right" vertical="center" wrapText="1"/>
    </xf>
    <xf numFmtId="0" fontId="129" fillId="0" borderId="57" xfId="0" applyFont="1" applyBorder="1" applyAlignment="1">
      <alignment vertical="center" wrapText="1"/>
    </xf>
    <xf numFmtId="0" fontId="129" fillId="0" borderId="57" xfId="0" applyFont="1" applyBorder="1" applyAlignment="1">
      <alignment horizontal="right" vertical="center" wrapText="1"/>
    </xf>
    <xf numFmtId="4" fontId="129" fillId="0" borderId="58" xfId="0" applyNumberFormat="1" applyFont="1" applyBorder="1" applyAlignment="1">
      <alignment horizontal="right" vertical="center" wrapText="1"/>
    </xf>
    <xf numFmtId="4" fontId="129" fillId="0" borderId="67" xfId="0" applyNumberFormat="1" applyFont="1" applyBorder="1" applyAlignment="1">
      <alignment horizontal="right" vertical="center" wrapText="1"/>
    </xf>
    <xf numFmtId="0" fontId="145" fillId="0" borderId="0" xfId="0" applyFont="1" applyAlignment="1">
      <alignment vertical="center"/>
    </xf>
    <xf numFmtId="0" fontId="145" fillId="0" borderId="15" xfId="0" applyFont="1" applyBorder="1" applyAlignment="1">
      <alignment vertical="center"/>
    </xf>
    <xf numFmtId="0" fontId="145" fillId="0" borderId="0" xfId="0" applyFont="1" applyAlignment="1">
      <alignment horizontal="left" vertical="center"/>
    </xf>
    <xf numFmtId="0" fontId="146" fillId="0" borderId="3" xfId="0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15" xfId="0" applyFont="1" applyBorder="1" applyAlignment="1">
      <alignment vertical="center"/>
    </xf>
    <xf numFmtId="0" fontId="146" fillId="0" borderId="0" xfId="0" applyFont="1" applyAlignment="1">
      <alignment horizontal="left" vertical="center"/>
    </xf>
    <xf numFmtId="0" fontId="123" fillId="0" borderId="3" xfId="0" applyFont="1" applyBorder="1" applyAlignment="1" applyProtection="1">
      <alignment vertical="center"/>
      <protection locked="0"/>
    </xf>
    <xf numFmtId="0" fontId="147" fillId="0" borderId="57" xfId="0" applyFont="1" applyBorder="1" applyAlignment="1">
      <alignment vertical="center" wrapText="1"/>
    </xf>
    <xf numFmtId="0" fontId="147" fillId="0" borderId="57" xfId="0" applyFont="1" applyBorder="1" applyAlignment="1">
      <alignment horizontal="right" vertical="center" wrapText="1"/>
    </xf>
    <xf numFmtId="4" fontId="147" fillId="0" borderId="58" xfId="0" applyNumberFormat="1" applyFont="1" applyBorder="1" applyAlignment="1">
      <alignment horizontal="right" vertical="center" wrapText="1"/>
    </xf>
    <xf numFmtId="4" fontId="147" fillId="0" borderId="67" xfId="0" applyNumberFormat="1" applyFont="1" applyBorder="1" applyAlignment="1">
      <alignment horizontal="right" vertical="center" wrapText="1"/>
    </xf>
    <xf numFmtId="0" fontId="123" fillId="0" borderId="17" xfId="0" applyFont="1" applyBorder="1" applyAlignment="1" applyProtection="1">
      <alignment vertical="center"/>
      <protection locked="0"/>
    </xf>
    <xf numFmtId="0" fontId="132" fillId="0" borderId="0" xfId="0" applyFont="1" applyAlignment="1" applyProtection="1">
      <alignment horizontal="left" vertical="center"/>
      <protection locked="0"/>
    </xf>
    <xf numFmtId="166" fontId="132" fillId="0" borderId="0" xfId="0" applyNumberFormat="1" applyFont="1" applyAlignment="1">
      <alignment vertical="center"/>
    </xf>
    <xf numFmtId="166" fontId="132" fillId="0" borderId="15" xfId="0" applyNumberFormat="1" applyFont="1" applyBorder="1" applyAlignment="1">
      <alignment vertical="center"/>
    </xf>
    <xf numFmtId="4" fontId="123" fillId="0" borderId="0" xfId="0" applyNumberFormat="1" applyFont="1" applyAlignment="1">
      <alignment vertical="center"/>
    </xf>
    <xf numFmtId="2" fontId="147" fillId="0" borderId="58" xfId="0" applyNumberFormat="1" applyFont="1" applyBorder="1" applyAlignment="1">
      <alignment horizontal="right" vertical="center" wrapText="1"/>
    </xf>
    <xf numFmtId="0" fontId="147" fillId="0" borderId="67" xfId="0" applyFont="1" applyBorder="1" applyAlignment="1">
      <alignment horizontal="right" vertical="center" wrapText="1"/>
    </xf>
    <xf numFmtId="2" fontId="147" fillId="0" borderId="67" xfId="0" applyNumberFormat="1" applyFont="1" applyBorder="1" applyAlignment="1">
      <alignment horizontal="right" vertical="center" wrapText="1"/>
    </xf>
    <xf numFmtId="0" fontId="148" fillId="0" borderId="59" xfId="0" applyFont="1" applyBorder="1" applyAlignment="1">
      <alignment horizontal="right" vertical="center" wrapText="1"/>
    </xf>
    <xf numFmtId="4" fontId="148" fillId="0" borderId="60" xfId="0" applyNumberFormat="1" applyFont="1" applyBorder="1" applyAlignment="1">
      <alignment horizontal="right" vertical="center" wrapText="1"/>
    </xf>
    <xf numFmtId="0" fontId="148" fillId="0" borderId="68" xfId="0" applyFont="1" applyBorder="1" applyAlignment="1">
      <alignment horizontal="right" vertical="center" wrapText="1"/>
    </xf>
    <xf numFmtId="0" fontId="149" fillId="0" borderId="0" xfId="0" applyFont="1" applyAlignment="1">
      <alignment horizontal="left" vertical="center"/>
    </xf>
    <xf numFmtId="39" fontId="123" fillId="0" borderId="22" xfId="2" applyNumberFormat="1" applyFont="1" applyBorder="1" applyAlignment="1" applyProtection="1">
      <alignment horizontal="right"/>
      <protection locked="0"/>
    </xf>
    <xf numFmtId="0" fontId="150" fillId="0" borderId="53" xfId="0" applyFont="1" applyBorder="1" applyAlignment="1">
      <alignment vertical="center" wrapText="1"/>
    </xf>
    <xf numFmtId="0" fontId="130" fillId="0" borderId="54" xfId="0" applyFont="1" applyBorder="1" applyAlignment="1">
      <alignment vertical="center" wrapText="1"/>
    </xf>
    <xf numFmtId="0" fontId="130" fillId="0" borderId="55" xfId="0" applyFont="1" applyBorder="1" applyAlignment="1">
      <alignment vertical="center" wrapText="1"/>
    </xf>
    <xf numFmtId="2" fontId="130" fillId="0" borderId="55" xfId="0" applyNumberFormat="1" applyFont="1" applyBorder="1" applyAlignment="1">
      <alignment vertical="center" wrapText="1"/>
    </xf>
    <xf numFmtId="0" fontId="147" fillId="0" borderId="56" xfId="0" applyFont="1" applyBorder="1" applyAlignment="1">
      <alignment horizontal="right" vertical="center" wrapText="1"/>
    </xf>
    <xf numFmtId="0" fontId="147" fillId="0" borderId="58" xfId="0" applyFont="1" applyBorder="1" applyAlignment="1">
      <alignment horizontal="right" vertical="center" wrapText="1"/>
    </xf>
    <xf numFmtId="2" fontId="129" fillId="0" borderId="58" xfId="0" applyNumberFormat="1" applyFont="1" applyBorder="1" applyAlignment="1">
      <alignment horizontal="right" vertical="center" wrapText="1"/>
    </xf>
    <xf numFmtId="0" fontId="129" fillId="0" borderId="58" xfId="0" applyFont="1" applyBorder="1" applyAlignment="1">
      <alignment horizontal="right" vertical="center" wrapText="1"/>
    </xf>
    <xf numFmtId="0" fontId="130" fillId="0" borderId="73" xfId="0" applyFont="1" applyBorder="1" applyAlignment="1">
      <alignment horizontal="right" vertical="center" wrapText="1"/>
    </xf>
    <xf numFmtId="0" fontId="130" fillId="0" borderId="70" xfId="0" applyFont="1" applyBorder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2" fontId="130" fillId="0" borderId="74" xfId="2" applyNumberFormat="1" applyFont="1" applyBorder="1" applyAlignment="1" applyProtection="1">
      <alignment horizontal="right"/>
      <protection locked="0"/>
    </xf>
    <xf numFmtId="0" fontId="147" fillId="0" borderId="63" xfId="0" applyFont="1" applyBorder="1" applyAlignment="1">
      <alignment horizontal="right" vertical="center" wrapText="1"/>
    </xf>
    <xf numFmtId="0" fontId="147" fillId="0" borderId="64" xfId="0" applyFont="1" applyBorder="1" applyAlignment="1">
      <alignment vertical="center" wrapText="1"/>
    </xf>
    <xf numFmtId="0" fontId="147" fillId="0" borderId="64" xfId="0" applyFont="1" applyBorder="1" applyAlignment="1">
      <alignment horizontal="right" vertical="center" wrapText="1"/>
    </xf>
    <xf numFmtId="4" fontId="147" fillId="0" borderId="65" xfId="0" applyNumberFormat="1" applyFont="1" applyBorder="1" applyAlignment="1">
      <alignment horizontal="right" vertical="center" wrapText="1"/>
    </xf>
    <xf numFmtId="0" fontId="147" fillId="0" borderId="75" xfId="0" applyFont="1" applyBorder="1" applyAlignment="1">
      <alignment horizontal="right" vertical="center" wrapText="1"/>
    </xf>
    <xf numFmtId="0" fontId="148" fillId="0" borderId="57" xfId="0" applyFont="1" applyBorder="1" applyAlignment="1">
      <alignment horizontal="right" vertical="center" wrapText="1"/>
    </xf>
    <xf numFmtId="4" fontId="148" fillId="0" borderId="58" xfId="0" applyNumberFormat="1" applyFont="1" applyBorder="1" applyAlignment="1">
      <alignment horizontal="right" vertical="center" wrapText="1"/>
    </xf>
    <xf numFmtId="39" fontId="123" fillId="0" borderId="0" xfId="2" applyNumberFormat="1" applyFont="1" applyAlignment="1" applyProtection="1">
      <alignment horizontal="right"/>
      <protection locked="0"/>
    </xf>
    <xf numFmtId="0" fontId="130" fillId="0" borderId="0" xfId="0" applyFont="1" applyAlignment="1">
      <alignment vertical="center"/>
    </xf>
    <xf numFmtId="0" fontId="129" fillId="0" borderId="63" xfId="0" applyFont="1" applyBorder="1" applyAlignment="1">
      <alignment horizontal="right" vertical="center" wrapText="1"/>
    </xf>
    <xf numFmtId="2" fontId="129" fillId="0" borderId="78" xfId="0" applyNumberFormat="1" applyFont="1" applyBorder="1" applyAlignment="1">
      <alignment horizontal="right" vertical="center" wrapText="1"/>
    </xf>
    <xf numFmtId="0" fontId="129" fillId="0" borderId="75" xfId="0" applyFont="1" applyBorder="1" applyAlignment="1">
      <alignment horizontal="right" vertical="center" wrapText="1"/>
    </xf>
    <xf numFmtId="2" fontId="129" fillId="0" borderId="56" xfId="0" applyNumberFormat="1" applyFont="1" applyBorder="1" applyAlignment="1">
      <alignment horizontal="right" vertical="center" wrapText="1"/>
    </xf>
    <xf numFmtId="2" fontId="147" fillId="0" borderId="56" xfId="0" applyNumberFormat="1" applyFont="1" applyBorder="1" applyAlignment="1">
      <alignment horizontal="right" vertical="center" wrapText="1"/>
    </xf>
    <xf numFmtId="4" fontId="130" fillId="0" borderId="64" xfId="0" applyNumberFormat="1" applyFont="1" applyBorder="1" applyAlignment="1">
      <alignment horizontal="right" vertical="center" wrapText="1"/>
    </xf>
    <xf numFmtId="0" fontId="150" fillId="0" borderId="83" xfId="0" applyFont="1" applyBorder="1" applyAlignment="1">
      <alignment vertical="top" wrapText="1"/>
    </xf>
    <xf numFmtId="0" fontId="148" fillId="0" borderId="84" xfId="0" applyFont="1" applyBorder="1" applyAlignment="1">
      <alignment vertical="center" wrapText="1"/>
    </xf>
    <xf numFmtId="0" fontId="148" fillId="0" borderId="85" xfId="0" applyFont="1" applyBorder="1" applyAlignment="1">
      <alignment vertical="center" wrapText="1"/>
    </xf>
    <xf numFmtId="4" fontId="129" fillId="0" borderId="63" xfId="0" applyNumberFormat="1" applyFont="1" applyBorder="1" applyAlignment="1">
      <alignment horizontal="right" vertical="center" wrapText="1"/>
    </xf>
    <xf numFmtId="39" fontId="130" fillId="0" borderId="80" xfId="2" applyNumberFormat="1" applyFont="1" applyBorder="1" applyAlignment="1" applyProtection="1">
      <alignment horizontal="right"/>
      <protection locked="0"/>
    </xf>
    <xf numFmtId="4" fontId="148" fillId="0" borderId="86" xfId="0" applyNumberFormat="1" applyFont="1" applyBorder="1" applyAlignment="1">
      <alignment horizontal="right" vertical="center" wrapText="1"/>
    </xf>
    <xf numFmtId="0" fontId="151" fillId="0" borderId="0" xfId="0" applyFont="1" applyAlignment="1">
      <alignment horizontal="left" vertical="center"/>
    </xf>
    <xf numFmtId="0" fontId="123" fillId="0" borderId="21" xfId="0" applyFont="1" applyBorder="1"/>
    <xf numFmtId="37" fontId="128" fillId="0" borderId="0" xfId="2" applyNumberFormat="1" applyFont="1" applyAlignment="1" applyProtection="1">
      <alignment horizontal="right"/>
      <protection locked="0"/>
    </xf>
    <xf numFmtId="0" fontId="148" fillId="0" borderId="58" xfId="0" applyFont="1" applyBorder="1" applyAlignment="1">
      <alignment horizontal="right" vertical="center" wrapText="1"/>
    </xf>
    <xf numFmtId="2" fontId="147" fillId="0" borderId="65" xfId="0" applyNumberFormat="1" applyFont="1" applyBorder="1" applyAlignment="1">
      <alignment horizontal="right" vertical="center" wrapText="1"/>
    </xf>
    <xf numFmtId="4" fontId="130" fillId="0" borderId="63" xfId="0" applyNumberFormat="1" applyFont="1" applyBorder="1" applyAlignment="1">
      <alignment horizontal="right" vertical="center" wrapText="1"/>
    </xf>
    <xf numFmtId="0" fontId="152" fillId="0" borderId="0" xfId="0" applyFont="1" applyAlignment="1">
      <alignment horizontal="left" vertical="center"/>
    </xf>
    <xf numFmtId="0" fontId="141" fillId="0" borderId="0" xfId="0" applyFont="1"/>
    <xf numFmtId="0" fontId="153" fillId="0" borderId="63" xfId="0" applyFont="1" applyBorder="1" applyAlignment="1">
      <alignment horizontal="right" vertical="center" wrapText="1"/>
    </xf>
    <xf numFmtId="0" fontId="153" fillId="0" borderId="64" xfId="0" applyFont="1" applyBorder="1" applyAlignment="1">
      <alignment horizontal="right" vertical="center" wrapText="1"/>
    </xf>
    <xf numFmtId="2" fontId="153" fillId="0" borderId="65" xfId="0" applyNumberFormat="1" applyFont="1" applyBorder="1" applyAlignment="1">
      <alignment horizontal="right" vertical="center" wrapText="1"/>
    </xf>
    <xf numFmtId="0" fontId="153" fillId="0" borderId="75" xfId="0" applyFont="1" applyBorder="1" applyAlignment="1">
      <alignment horizontal="right" vertical="center" wrapText="1"/>
    </xf>
    <xf numFmtId="0" fontId="153" fillId="0" borderId="57" xfId="0" applyFont="1" applyBorder="1" applyAlignment="1">
      <alignment horizontal="right" vertical="center" wrapText="1"/>
    </xf>
    <xf numFmtId="2" fontId="153" fillId="0" borderId="58" xfId="0" applyNumberFormat="1" applyFont="1" applyBorder="1" applyAlignment="1">
      <alignment horizontal="right" vertical="center" wrapText="1"/>
    </xf>
    <xf numFmtId="4" fontId="147" fillId="0" borderId="86" xfId="0" applyNumberFormat="1" applyFont="1" applyBorder="1" applyAlignment="1">
      <alignment horizontal="right" vertical="center" wrapText="1"/>
    </xf>
    <xf numFmtId="4" fontId="147" fillId="0" borderId="63" xfId="0" applyNumberFormat="1" applyFont="1" applyBorder="1" applyAlignment="1">
      <alignment horizontal="right" vertical="center" wrapText="1"/>
    </xf>
    <xf numFmtId="4" fontId="147" fillId="0" borderId="75" xfId="0" applyNumberFormat="1" applyFont="1" applyBorder="1" applyAlignment="1">
      <alignment horizontal="right" vertical="center" wrapText="1"/>
    </xf>
    <xf numFmtId="4" fontId="148" fillId="0" borderId="69" xfId="0" applyNumberFormat="1" applyFont="1" applyBorder="1" applyAlignment="1">
      <alignment horizontal="right" vertical="center" wrapText="1"/>
    </xf>
    <xf numFmtId="0" fontId="139" fillId="3" borderId="0" xfId="0" applyFont="1" applyFill="1" applyAlignment="1" applyProtection="1">
      <alignment horizontal="left" vertical="center"/>
      <protection locked="0"/>
    </xf>
    <xf numFmtId="0" fontId="139" fillId="0" borderId="0" xfId="0" applyFont="1" applyAlignment="1">
      <alignment horizontal="center" vertical="center"/>
    </xf>
    <xf numFmtId="166" fontId="139" fillId="0" borderId="0" xfId="0" applyNumberFormat="1" applyFont="1" applyAlignment="1">
      <alignment vertical="center"/>
    </xf>
    <xf numFmtId="166" fontId="139" fillId="0" borderId="15" xfId="0" applyNumberFormat="1" applyFont="1" applyBorder="1" applyAlignment="1">
      <alignment vertical="center"/>
    </xf>
    <xf numFmtId="0" fontId="135" fillId="0" borderId="0" xfId="0" applyFont="1" applyAlignment="1">
      <alignment horizontal="left" vertical="center"/>
    </xf>
    <xf numFmtId="0" fontId="133" fillId="0" borderId="0" xfId="0" applyFont="1"/>
    <xf numFmtId="0" fontId="133" fillId="0" borderId="23" xfId="0" applyFont="1" applyBorder="1"/>
    <xf numFmtId="4" fontId="133" fillId="0" borderId="64" xfId="0" applyNumberFormat="1" applyFont="1" applyBorder="1"/>
    <xf numFmtId="37" fontId="141" fillId="0" borderId="0" xfId="0" applyNumberFormat="1" applyFont="1" applyBorder="1" applyAlignment="1" applyProtection="1">
      <alignment horizontal="center" vertical="center"/>
      <protection locked="0"/>
    </xf>
    <xf numFmtId="37" fontId="123" fillId="0" borderId="0" xfId="0" applyNumberFormat="1" applyFont="1" applyBorder="1" applyAlignment="1" applyProtection="1">
      <alignment horizontal="center" vertical="center"/>
      <protection locked="0"/>
    </xf>
    <xf numFmtId="4" fontId="148" fillId="0" borderId="68" xfId="0" applyNumberFormat="1" applyFont="1" applyFill="1" applyBorder="1" applyAlignment="1">
      <alignment horizontal="right" vertical="center" wrapText="1"/>
    </xf>
    <xf numFmtId="4" fontId="148" fillId="0" borderId="57" xfId="0" applyNumberFormat="1" applyFont="1" applyFill="1" applyBorder="1" applyAlignment="1">
      <alignment horizontal="right" vertical="center" wrapText="1"/>
    </xf>
    <xf numFmtId="39" fontId="130" fillId="0" borderId="79" xfId="2" applyNumberFormat="1" applyFont="1" applyFill="1" applyBorder="1" applyAlignment="1" applyProtection="1">
      <alignment horizontal="right"/>
      <protection locked="0"/>
    </xf>
    <xf numFmtId="4" fontId="130" fillId="0" borderId="63" xfId="0" applyNumberFormat="1" applyFont="1" applyFill="1" applyBorder="1" applyAlignment="1">
      <alignment horizontal="right" vertical="center" wrapText="1"/>
    </xf>
    <xf numFmtId="0" fontId="147" fillId="0" borderId="87" xfId="0" applyFont="1" applyBorder="1" applyAlignment="1">
      <alignment horizontal="right" vertical="center" wrapText="1"/>
    </xf>
    <xf numFmtId="0" fontId="147" fillId="0" borderId="88" xfId="0" applyFont="1" applyBorder="1" applyAlignment="1">
      <alignment vertical="center" wrapText="1"/>
    </xf>
    <xf numFmtId="0" fontId="147" fillId="0" borderId="88" xfId="0" applyFont="1" applyBorder="1" applyAlignment="1">
      <alignment horizontal="right" vertical="center" wrapText="1"/>
    </xf>
    <xf numFmtId="4" fontId="147" fillId="0" borderId="89" xfId="0" applyNumberFormat="1" applyFont="1" applyBorder="1" applyAlignment="1">
      <alignment horizontal="right" vertical="center" wrapText="1"/>
    </xf>
    <xf numFmtId="4" fontId="147" fillId="0" borderId="87" xfId="0" applyNumberFormat="1" applyFont="1" applyBorder="1" applyAlignment="1">
      <alignment horizontal="right" vertical="center" wrapText="1"/>
    </xf>
    <xf numFmtId="4" fontId="129" fillId="0" borderId="90" xfId="0" applyNumberFormat="1" applyFont="1" applyBorder="1" applyAlignment="1">
      <alignment horizontal="right" vertical="center" wrapText="1"/>
    </xf>
    <xf numFmtId="1" fontId="119" fillId="0" borderId="63" xfId="0" applyNumberFormat="1" applyFont="1" applyFill="1" applyBorder="1" applyAlignment="1">
      <alignment horizontal="right" vertical="center" wrapText="1"/>
    </xf>
    <xf numFmtId="0" fontId="120" fillId="0" borderId="57" xfId="0" applyFont="1" applyFill="1" applyBorder="1" applyAlignment="1">
      <alignment vertical="center" wrapText="1"/>
    </xf>
    <xf numFmtId="0" fontId="120" fillId="0" borderId="57" xfId="0" applyFont="1" applyFill="1" applyBorder="1" applyAlignment="1">
      <alignment horizontal="right" vertical="center" wrapText="1"/>
    </xf>
    <xf numFmtId="4" fontId="120" fillId="0" borderId="58" xfId="0" applyNumberFormat="1" applyFont="1" applyFill="1" applyBorder="1" applyAlignment="1">
      <alignment horizontal="right" vertical="center" wrapText="1"/>
    </xf>
    <xf numFmtId="4" fontId="120" fillId="0" borderId="67" xfId="0" applyNumberFormat="1" applyFont="1" applyFill="1" applyBorder="1" applyAlignment="1">
      <alignment horizontal="right" vertical="center" wrapText="1"/>
    </xf>
    <xf numFmtId="4" fontId="119" fillId="0" borderId="66" xfId="0" applyNumberFormat="1" applyFont="1" applyFill="1" applyBorder="1" applyAlignment="1">
      <alignment horizontal="right" vertical="center" wrapText="1"/>
    </xf>
    <xf numFmtId="0" fontId="118" fillId="0" borderId="59" xfId="0" applyFont="1" applyFill="1" applyBorder="1" applyAlignment="1">
      <alignment horizontal="right" vertical="center" wrapText="1"/>
    </xf>
    <xf numFmtId="4" fontId="118" fillId="0" borderId="60" xfId="0" applyNumberFormat="1" applyFont="1" applyFill="1" applyBorder="1" applyAlignment="1">
      <alignment horizontal="right" vertical="center" wrapText="1"/>
    </xf>
    <xf numFmtId="0" fontId="118" fillId="0" borderId="68" xfId="0" applyFont="1" applyFill="1" applyBorder="1" applyAlignment="1">
      <alignment horizontal="right" vertical="center" wrapText="1"/>
    </xf>
    <xf numFmtId="4" fontId="118" fillId="0" borderId="68" xfId="0" applyNumberFormat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16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4" fillId="0" borderId="20" xfId="1526" applyFont="1" applyBorder="1" applyAlignment="1">
      <alignment horizontal="left" vertical="center" wrapText="1"/>
    </xf>
    <xf numFmtId="0" fontId="148" fillId="0" borderId="61" xfId="0" applyFont="1" applyBorder="1" applyAlignment="1">
      <alignment vertical="center" wrapText="1"/>
    </xf>
    <xf numFmtId="0" fontId="148" fillId="0" borderId="62" xfId="0" applyFont="1" applyBorder="1" applyAlignment="1">
      <alignment vertical="center" wrapText="1"/>
    </xf>
    <xf numFmtId="0" fontId="133" fillId="0" borderId="76" xfId="0" applyFont="1" applyBorder="1" applyAlignment="1">
      <alignment vertical="center" wrapText="1"/>
    </xf>
    <xf numFmtId="0" fontId="133" fillId="0" borderId="23" xfId="0" applyFont="1" applyBorder="1" applyAlignment="1">
      <alignment vertical="center" wrapText="1"/>
    </xf>
    <xf numFmtId="0" fontId="148" fillId="0" borderId="76" xfId="0" applyFont="1" applyBorder="1" applyAlignment="1">
      <alignment vertical="center" wrapText="1"/>
    </xf>
    <xf numFmtId="0" fontId="148" fillId="0" borderId="77" xfId="0" applyFont="1" applyBorder="1" applyAlignment="1">
      <alignment vertical="center" wrapText="1"/>
    </xf>
    <xf numFmtId="0" fontId="130" fillId="0" borderId="71" xfId="0" applyFont="1" applyBorder="1" applyAlignment="1">
      <alignment vertical="center" wrapText="1"/>
    </xf>
    <xf numFmtId="0" fontId="130" fillId="0" borderId="72" xfId="0" applyFont="1" applyBorder="1" applyAlignment="1">
      <alignment vertical="center" wrapText="1"/>
    </xf>
    <xf numFmtId="0" fontId="148" fillId="0" borderId="81" xfId="0" applyFont="1" applyBorder="1" applyAlignment="1">
      <alignment vertical="center" wrapText="1"/>
    </xf>
    <xf numFmtId="0" fontId="148" fillId="0" borderId="82" xfId="0" applyFont="1" applyBorder="1" applyAlignment="1">
      <alignment vertical="center" wrapText="1"/>
    </xf>
    <xf numFmtId="0" fontId="128" fillId="0" borderId="0" xfId="0" applyFont="1" applyAlignment="1">
      <alignment horizontal="left" vertical="center" wrapText="1"/>
    </xf>
    <xf numFmtId="0" fontId="123" fillId="0" borderId="0" xfId="0" applyFont="1" applyAlignment="1">
      <alignment vertical="center"/>
    </xf>
    <xf numFmtId="0" fontId="127" fillId="0" borderId="0" xfId="0" applyFont="1" applyAlignment="1">
      <alignment horizontal="left" vertical="center" wrapText="1"/>
    </xf>
    <xf numFmtId="0" fontId="127" fillId="0" borderId="0" xfId="0" applyFont="1" applyAlignment="1">
      <alignment horizontal="left" vertical="center"/>
    </xf>
    <xf numFmtId="0" fontId="124" fillId="2" borderId="0" xfId="0" applyFont="1" applyFill="1" applyAlignment="1">
      <alignment horizontal="center" vertical="center"/>
    </xf>
    <xf numFmtId="0" fontId="123" fillId="0" borderId="0" xfId="0" applyFont="1"/>
    <xf numFmtId="0" fontId="129" fillId="3" borderId="0" xfId="0" applyFont="1" applyFill="1" applyAlignment="1" applyProtection="1">
      <alignment horizontal="left" vertical="center"/>
      <protection locked="0"/>
    </xf>
    <xf numFmtId="0" fontId="129" fillId="0" borderId="0" xfId="0" applyFont="1" applyAlignment="1">
      <alignment horizontal="left" vertical="center"/>
    </xf>
    <xf numFmtId="0" fontId="129" fillId="0" borderId="0" xfId="0" applyFont="1" applyAlignment="1">
      <alignment horizontal="left" vertical="center" wrapText="1"/>
    </xf>
    <xf numFmtId="0" fontId="118" fillId="0" borderId="61" xfId="0" applyFont="1" applyFill="1" applyBorder="1" applyAlignment="1">
      <alignment vertical="center" wrapText="1"/>
    </xf>
    <xf numFmtId="0" fontId="118" fillId="0" borderId="62" xfId="0" applyFont="1" applyFill="1" applyBorder="1" applyAlignment="1">
      <alignment vertical="center" wrapText="1"/>
    </xf>
  </cellXfs>
  <cellStyles count="1528">
    <cellStyle name="_08_4914_006_02_09_51_Výkaz výměr_2010-05" xfId="11"/>
    <cellStyle name="_5230_RD Kunratice - sklípek_rozpočet" xfId="12"/>
    <cellStyle name="_5230_RD Kunratice - sklípek_rozpočet_002_08_4914_002_01_09_17_002Technicka_specifikace_2etapa" xfId="13"/>
    <cellStyle name="_5230_RD Kunratice - sklípek_rozpočet_002_08_4914_002_01_09_17_002Technicka_specifikace_2etapa_6052_Úpravy v terminálu T3_RO_130124" xfId="14"/>
    <cellStyle name="_5230_RD Kunratice - sklípek_rozpočet_002_08_4914_002_01_09_17_002Technicka_specifikace_2etapa_rozpočet_" xfId="15"/>
    <cellStyle name="_5230_RD Kunratice - sklípek_rozpočet_002_08_4914_002_01_09_17_002Technicka_specifikace_2etapa_SO 100 kom_Soupis prací" xfId="16"/>
    <cellStyle name="_5230_RD Kunratice - sklípek_rozpočet_002_08_4914_002_01_09_17_002Technicka_specifikace_2etapa_SO 101 provizorní DZ" xfId="17"/>
    <cellStyle name="_5230_RD Kunratice - sklípek_rozpočet_002_08_4914_002_01_09_17_002Technicka_specifikace_2etapa_SO 200" xfId="18"/>
    <cellStyle name="_5230_RD Kunratice - sklípek_rozpočet_002_08_4914_002_01_09_17_002Technicka_specifikace_2etapa_Soupis prací_SO400 xls" xfId="19"/>
    <cellStyle name="_5230_RD Kunratice - sklípek_rozpočet_09_bur_kanali" xfId="20"/>
    <cellStyle name="_5230_RD Kunratice - sklípek_rozpočet_09_bur_kanali_rozpočet_" xfId="21"/>
    <cellStyle name="_5230_RD Kunratice - sklípek_rozpočet_09_bur_kanali_SO 100 kom_Soupis prací" xfId="22"/>
    <cellStyle name="_5230_RD Kunratice - sklípek_rozpočet_09_bur_kanali_SO 101 provizorní DZ" xfId="23"/>
    <cellStyle name="_5230_RD Kunratice - sklípek_rozpočet_09_bur_kanali_SO 200" xfId="24"/>
    <cellStyle name="_5230_RD Kunratice - sklípek_rozpočet_09_bur_kanali_Soupis prací_SO400 xls" xfId="25"/>
    <cellStyle name="_5230_RD Kunratice - sklípek_rozpočet_09_bur_podlažní_vestavby" xfId="26"/>
    <cellStyle name="_5230_RD Kunratice - sklípek_rozpočet_09_bur_podlažní_vestavby_rozpočet_" xfId="27"/>
    <cellStyle name="_5230_RD Kunratice - sklípek_rozpočet_09_bur_podlažní_vestavby_SO 100 kom_Soupis prací" xfId="28"/>
    <cellStyle name="_5230_RD Kunratice - sklípek_rozpočet_09_bur_podlažní_vestavby_SO 101 provizorní DZ" xfId="29"/>
    <cellStyle name="_5230_RD Kunratice - sklípek_rozpočet_09_bur_podlažní_vestavby_SO 200" xfId="30"/>
    <cellStyle name="_5230_RD Kunratice - sklípek_rozpočet_09_bur_podlažní_vestavby_Soupis prací_SO400 xls" xfId="31"/>
    <cellStyle name="_5230_RD Kunratice - sklípek_rozpočet_09_buri_malby" xfId="32"/>
    <cellStyle name="_5230_RD Kunratice - sklípek_rozpočet_09_buri_malby_rozpočet_" xfId="33"/>
    <cellStyle name="_5230_RD Kunratice - sklípek_rozpočet_09_buri_malby_SO 100 kom_Soupis prací" xfId="34"/>
    <cellStyle name="_5230_RD Kunratice - sklípek_rozpočet_09_buri_malby_SO 101 provizorní DZ" xfId="35"/>
    <cellStyle name="_5230_RD Kunratice - sklípek_rozpočet_09_buri_malby_SO 200" xfId="36"/>
    <cellStyle name="_5230_RD Kunratice - sklípek_rozpočet_09_buri_malby_Soupis prací_SO400 xls" xfId="37"/>
    <cellStyle name="_5230_RD Kunratice - sklípek_rozpočet_09_buri_regaly" xfId="38"/>
    <cellStyle name="_5230_RD Kunratice - sklípek_rozpočet_09_buri_regaly_rozpočet_" xfId="39"/>
    <cellStyle name="_5230_RD Kunratice - sklípek_rozpočet_09_buri_regaly_SO 100 kom_Soupis prací" xfId="40"/>
    <cellStyle name="_5230_RD Kunratice - sklípek_rozpočet_09_buri_regaly_SO 101 provizorní DZ" xfId="41"/>
    <cellStyle name="_5230_RD Kunratice - sklípek_rozpočet_09_buri_regaly_SO 200" xfId="42"/>
    <cellStyle name="_5230_RD Kunratice - sklípek_rozpočet_09_buri_regaly_Soupis prací_SO400 xls" xfId="43"/>
    <cellStyle name="_5230_RD Kunratice - sklípek_rozpočet_09-13-zbytek" xfId="44"/>
    <cellStyle name="_5230_RD Kunratice - sklípek_rozpočet_09-13-zbytek_6052_Úpravy v terminálu T3_RO_130124" xfId="45"/>
    <cellStyle name="_5230_RD Kunratice - sklípek_rozpočet_09-13-zbytek_rozpočet_" xfId="46"/>
    <cellStyle name="_5230_RD Kunratice - sklípek_rozpočet_09-13-zbytek_SO 100 kom_Soupis prací" xfId="47"/>
    <cellStyle name="_5230_RD Kunratice - sklípek_rozpočet_09-13-zbytek_SO 101 provizorní DZ" xfId="48"/>
    <cellStyle name="_5230_RD Kunratice - sklípek_rozpočet_09-13-zbytek_SO 200" xfId="49"/>
    <cellStyle name="_5230_RD Kunratice - sklípek_rozpočet_09-13-zbytek_Soupis prací_SO400 xls" xfId="50"/>
    <cellStyle name="_5230_RD Kunratice - sklípek_rozpočet_09-17" xfId="51"/>
    <cellStyle name="_5230_RD Kunratice - sklípek_rozpočet_09-17_6052_Úpravy v terminálu T3_RO_130124" xfId="52"/>
    <cellStyle name="_5230_RD Kunratice - sklípek_rozpočet_09-17_rozpočet_" xfId="53"/>
    <cellStyle name="_5230_RD Kunratice - sklípek_rozpočet_09-17_SO 100 kom_Soupis prací" xfId="54"/>
    <cellStyle name="_5230_RD Kunratice - sklípek_rozpočet_09-17_SO 101 provizorní DZ" xfId="55"/>
    <cellStyle name="_5230_RD Kunratice - sklípek_rozpočet_09-17_SO 200" xfId="56"/>
    <cellStyle name="_5230_RD Kunratice - sklípek_rozpočet_09-17_Soupis prací_SO400 xls" xfId="57"/>
    <cellStyle name="_5230_RD Kunratice - sklípek_rozpočet_09-20" xfId="58"/>
    <cellStyle name="_5230_RD Kunratice - sklípek_rozpočet_09-20_rozpočet_" xfId="59"/>
    <cellStyle name="_5230_RD Kunratice - sklípek_rozpočet_09-20_SO 100 kom_Soupis prací" xfId="60"/>
    <cellStyle name="_5230_RD Kunratice - sklípek_rozpočet_09-20_SO 101 provizorní DZ" xfId="61"/>
    <cellStyle name="_5230_RD Kunratice - sklípek_rozpočet_09-20_SO 200" xfId="62"/>
    <cellStyle name="_5230_RD Kunratice - sklípek_rozpočet_09-20_Soupis prací_SO400 xls" xfId="63"/>
    <cellStyle name="_5230_RD Kunratice - sklípek_rozpočet_Rekapitulace SmCB" xfId="64"/>
    <cellStyle name="_5230_RD Kunratice - sklípek_rozpočet_rozpočet_" xfId="65"/>
    <cellStyle name="_5230_RD Kunratice - sklípek_rozpočet_SO 000 Pozadavky investora" xfId="66"/>
    <cellStyle name="_5230_RD Kunratice - sklípek_rozpočet_SO 000-002" xfId="67"/>
    <cellStyle name="_5230_RD Kunratice - sklípek_rozpočet_SO 100 kom_Soupis prací" xfId="68"/>
    <cellStyle name="_5230_RD Kunratice - sklípek_rozpočet_SO 100-199" xfId="69"/>
    <cellStyle name="_5230_RD Kunratice - sklípek_rozpočet_SO 101 provizorní DZ" xfId="70"/>
    <cellStyle name="_5230_RD Kunratice - sklípek_rozpočet_SO 20_stavba" xfId="71"/>
    <cellStyle name="_5230_RD Kunratice - sklípek_rozpočet_SO 200" xfId="72"/>
    <cellStyle name="_5230_RD Kunratice - sklípek_rozpočet_SO 200-220" xfId="73"/>
    <cellStyle name="_5230_RD Kunratice - sklípek_rozpočet_SO 260-270" xfId="74"/>
    <cellStyle name="_5230_RD Kunratice - sklípek_rozpočet_SO 300-330" xfId="75"/>
    <cellStyle name="_5230_RD Kunratice - sklípek_rozpočet_SO 350-365" xfId="76"/>
    <cellStyle name="_5230_RD Kunratice - sklípek_rozpočet_SO 370" xfId="77"/>
    <cellStyle name="_5230_RD Kunratice - sklípek_rozpočet_SO 440-449" xfId="78"/>
    <cellStyle name="_5230_RD Kunratice - sklípek_rozpočet_SO 460-469" xfId="79"/>
    <cellStyle name="_5230_RD Kunratice - sklípek_rozpočet_SO 520-536" xfId="80"/>
    <cellStyle name="_5230_RD Kunratice - sklípek_rozpočet_SO 800-809" xfId="81"/>
    <cellStyle name="_5230_RD Kunratice - sklípek_rozpočet_Soupis prací_SO400 xls" xfId="82"/>
    <cellStyle name="_5253_03_002_EL_Rozpocet" xfId="83"/>
    <cellStyle name="_5724_96_003_B_Výkaz výmě" xfId="84"/>
    <cellStyle name="_5724_96_003_MSA_Výkaz výměr" xfId="85"/>
    <cellStyle name="_6041_F24_003_Výkaz výměr_oceněný" xfId="86"/>
    <cellStyle name="_Dostavba školy Nymburk_Celková rekapitulace" xfId="87"/>
    <cellStyle name="_Dostavba školy Nymburk_Celková rekapitulace_002_08_4914_002_01_09_17_002Technicka_specifikace_2etapa" xfId="88"/>
    <cellStyle name="_Dostavba školy Nymburk_Celková rekapitulace_002_08_4914_002_01_09_17_002Technicka_specifikace_2etapa_6052_Úpravy v terminálu T3_RO_130124" xfId="89"/>
    <cellStyle name="_Dostavba školy Nymburk_Celková rekapitulace_002_08_4914_002_01_09_17_002Technicka_specifikace_2etapa_rozpočet_" xfId="90"/>
    <cellStyle name="_Dostavba školy Nymburk_Celková rekapitulace_002_08_4914_002_01_09_17_002Technicka_specifikace_2etapa_SO 100 kom_Soupis prací" xfId="91"/>
    <cellStyle name="_Dostavba školy Nymburk_Celková rekapitulace_002_08_4914_002_01_09_17_002Technicka_specifikace_2etapa_SO 101 provizorní DZ" xfId="92"/>
    <cellStyle name="_Dostavba školy Nymburk_Celková rekapitulace_002_08_4914_002_01_09_17_002Technicka_specifikace_2etapa_SO 200" xfId="93"/>
    <cellStyle name="_Dostavba školy Nymburk_Celková rekapitulace_002_08_4914_002_01_09_17_002Technicka_specifikace_2etapa_Soupis prací_SO400 xls" xfId="94"/>
    <cellStyle name="_Dostavba školy Nymburk_Celková rekapitulace_09_bur_kanali" xfId="95"/>
    <cellStyle name="_Dostavba školy Nymburk_Celková rekapitulace_09_bur_kanali_rozpočet_" xfId="96"/>
    <cellStyle name="_Dostavba školy Nymburk_Celková rekapitulace_09_bur_kanali_SO 100 kom_Soupis prací" xfId="97"/>
    <cellStyle name="_Dostavba školy Nymburk_Celková rekapitulace_09_bur_kanali_SO 101 provizorní DZ" xfId="98"/>
    <cellStyle name="_Dostavba školy Nymburk_Celková rekapitulace_09_bur_kanali_SO 200" xfId="99"/>
    <cellStyle name="_Dostavba školy Nymburk_Celková rekapitulace_09_bur_kanali_Soupis prací_SO400 xls" xfId="100"/>
    <cellStyle name="_Dostavba školy Nymburk_Celková rekapitulace_09_bur_podlažní_vestavby" xfId="101"/>
    <cellStyle name="_Dostavba školy Nymburk_Celková rekapitulace_09_bur_podlažní_vestavby_rozpočet_" xfId="102"/>
    <cellStyle name="_Dostavba školy Nymburk_Celková rekapitulace_09_bur_podlažní_vestavby_SO 100 kom_Soupis prací" xfId="103"/>
    <cellStyle name="_Dostavba školy Nymburk_Celková rekapitulace_09_bur_podlažní_vestavby_SO 101 provizorní DZ" xfId="104"/>
    <cellStyle name="_Dostavba školy Nymburk_Celková rekapitulace_09_bur_podlažní_vestavby_SO 200" xfId="105"/>
    <cellStyle name="_Dostavba školy Nymburk_Celková rekapitulace_09_bur_podlažní_vestavby_Soupis prací_SO400 xls" xfId="106"/>
    <cellStyle name="_Dostavba školy Nymburk_Celková rekapitulace_09_buri_malby" xfId="107"/>
    <cellStyle name="_Dostavba školy Nymburk_Celková rekapitulace_09_buri_malby_rozpočet_" xfId="108"/>
    <cellStyle name="_Dostavba školy Nymburk_Celková rekapitulace_09_buri_malby_SO 100 kom_Soupis prací" xfId="109"/>
    <cellStyle name="_Dostavba školy Nymburk_Celková rekapitulace_09_buri_malby_SO 101 provizorní DZ" xfId="110"/>
    <cellStyle name="_Dostavba školy Nymburk_Celková rekapitulace_09_buri_malby_SO 200" xfId="111"/>
    <cellStyle name="_Dostavba školy Nymburk_Celková rekapitulace_09_buri_malby_Soupis prací_SO400 xls" xfId="112"/>
    <cellStyle name="_Dostavba školy Nymburk_Celková rekapitulace_09_buri_regaly" xfId="113"/>
    <cellStyle name="_Dostavba školy Nymburk_Celková rekapitulace_09_buri_regaly_rozpočet_" xfId="114"/>
    <cellStyle name="_Dostavba školy Nymburk_Celková rekapitulace_09_buri_regaly_SO 100 kom_Soupis prací" xfId="115"/>
    <cellStyle name="_Dostavba školy Nymburk_Celková rekapitulace_09_buri_regaly_SO 101 provizorní DZ" xfId="116"/>
    <cellStyle name="_Dostavba školy Nymburk_Celková rekapitulace_09_buri_regaly_SO 200" xfId="117"/>
    <cellStyle name="_Dostavba školy Nymburk_Celková rekapitulace_09_buri_regaly_Soupis prací_SO400 xls" xfId="118"/>
    <cellStyle name="_Dostavba školy Nymburk_Celková rekapitulace_09-13-zbytek" xfId="119"/>
    <cellStyle name="_Dostavba školy Nymburk_Celková rekapitulace_09-13-zbytek_6052_Úpravy v terminálu T3_RO_130124" xfId="120"/>
    <cellStyle name="_Dostavba školy Nymburk_Celková rekapitulace_09-13-zbytek_rozpočet_" xfId="121"/>
    <cellStyle name="_Dostavba školy Nymburk_Celková rekapitulace_09-13-zbytek_SO 100 kom_Soupis prací" xfId="122"/>
    <cellStyle name="_Dostavba školy Nymburk_Celková rekapitulace_09-13-zbytek_SO 101 provizorní DZ" xfId="123"/>
    <cellStyle name="_Dostavba školy Nymburk_Celková rekapitulace_09-13-zbytek_SO 200" xfId="124"/>
    <cellStyle name="_Dostavba školy Nymburk_Celková rekapitulace_09-13-zbytek_Soupis prací_SO400 xls" xfId="125"/>
    <cellStyle name="_Dostavba školy Nymburk_Celková rekapitulace_09-17" xfId="126"/>
    <cellStyle name="_Dostavba školy Nymburk_Celková rekapitulace_09-17_6052_Úpravy v terminálu T3_RO_130124" xfId="127"/>
    <cellStyle name="_Dostavba školy Nymburk_Celková rekapitulace_09-17_rozpočet_" xfId="128"/>
    <cellStyle name="_Dostavba školy Nymburk_Celková rekapitulace_09-17_SO 100 kom_Soupis prací" xfId="129"/>
    <cellStyle name="_Dostavba školy Nymburk_Celková rekapitulace_09-17_SO 101 provizorní DZ" xfId="130"/>
    <cellStyle name="_Dostavba školy Nymburk_Celková rekapitulace_09-17_SO 200" xfId="131"/>
    <cellStyle name="_Dostavba školy Nymburk_Celková rekapitulace_09-17_Soupis prací_SO400 xls" xfId="132"/>
    <cellStyle name="_Dostavba školy Nymburk_Celková rekapitulace_09-20" xfId="133"/>
    <cellStyle name="_Dostavba školy Nymburk_Celková rekapitulace_09-20_rozpočet_" xfId="134"/>
    <cellStyle name="_Dostavba školy Nymburk_Celková rekapitulace_09-20_SO 100 kom_Soupis prací" xfId="135"/>
    <cellStyle name="_Dostavba školy Nymburk_Celková rekapitulace_09-20_SO 101 provizorní DZ" xfId="136"/>
    <cellStyle name="_Dostavba školy Nymburk_Celková rekapitulace_09-20_SO 200" xfId="137"/>
    <cellStyle name="_Dostavba školy Nymburk_Celková rekapitulace_09-20_Soupis prací_SO400 xls" xfId="138"/>
    <cellStyle name="_Dostavba školy Nymburk_Celková rekapitulace_Rekapitulace SmCB" xfId="139"/>
    <cellStyle name="_Dostavba školy Nymburk_Celková rekapitulace_rozpočet_" xfId="140"/>
    <cellStyle name="_Dostavba školy Nymburk_Celková rekapitulace_SO 000 Pozadavky investora" xfId="141"/>
    <cellStyle name="_Dostavba školy Nymburk_Celková rekapitulace_SO 000-002" xfId="142"/>
    <cellStyle name="_Dostavba školy Nymburk_Celková rekapitulace_SO 05 interiér propočet" xfId="143"/>
    <cellStyle name="_Dostavba školy Nymburk_Celková rekapitulace_SO 05 interiér propočet_6052_Úpravy v terminálu T3_RO_130124" xfId="144"/>
    <cellStyle name="_Dostavba školy Nymburk_Celková rekapitulace_SO 05 interiér propočet_rozpočet_" xfId="145"/>
    <cellStyle name="_Dostavba školy Nymburk_Celková rekapitulace_SO 05 interiér propočet_SO 100 kom_Soupis prací" xfId="146"/>
    <cellStyle name="_Dostavba školy Nymburk_Celková rekapitulace_SO 05 interiér propočet_SO 101 provizorní DZ" xfId="147"/>
    <cellStyle name="_Dostavba školy Nymburk_Celková rekapitulace_SO 05 interiér propočet_SO 200" xfId="148"/>
    <cellStyle name="_Dostavba školy Nymburk_Celková rekapitulace_SO 05 interiér propočet_Soupis prací_SO400 xls" xfId="149"/>
    <cellStyle name="_Dostavba školy Nymburk_Celková rekapitulace_SO 05 střecha propočet" xfId="150"/>
    <cellStyle name="_Dostavba školy Nymburk_Celková rekapitulace_SO 05 střecha propočet_6052_Úpravy v terminálu T3_RO_130124" xfId="151"/>
    <cellStyle name="_Dostavba školy Nymburk_Celková rekapitulace_SO 05 střecha propočet_rozpočet_" xfId="152"/>
    <cellStyle name="_Dostavba školy Nymburk_Celková rekapitulace_SO 05 střecha propočet_SO 100 kom_Soupis prací" xfId="153"/>
    <cellStyle name="_Dostavba školy Nymburk_Celková rekapitulace_SO 05 střecha propočet_SO 101 provizorní DZ" xfId="154"/>
    <cellStyle name="_Dostavba školy Nymburk_Celková rekapitulace_SO 05 střecha propočet_SO 200" xfId="155"/>
    <cellStyle name="_Dostavba školy Nymburk_Celková rekapitulace_SO 05 střecha propočet_Soupis prací_SO400 xls" xfId="156"/>
    <cellStyle name="_Dostavba školy Nymburk_Celková rekapitulace_SO 05 vzduchové sanační úpravy propočet" xfId="157"/>
    <cellStyle name="_Dostavba školy Nymburk_Celková rekapitulace_SO 05 vzduchové sanační úpravy propočet_6052_Úpravy v terminálu T3_RO_130124" xfId="158"/>
    <cellStyle name="_Dostavba školy Nymburk_Celková rekapitulace_SO 05 vzduchové sanační úpravy propočet_rozpočet_" xfId="159"/>
    <cellStyle name="_Dostavba školy Nymburk_Celková rekapitulace_SO 05 vzduchové sanační úpravy propočet_SO 100 kom_Soupis prací" xfId="160"/>
    <cellStyle name="_Dostavba školy Nymburk_Celková rekapitulace_SO 05 vzduchové sanační úpravy propočet_SO 101 provizorní DZ" xfId="161"/>
    <cellStyle name="_Dostavba školy Nymburk_Celková rekapitulace_SO 05 vzduchové sanační úpravy propočet_SO 200" xfId="162"/>
    <cellStyle name="_Dostavba školy Nymburk_Celková rekapitulace_SO 05 vzduchové sanační úpravy propočet_Soupis prací_SO400 xls" xfId="163"/>
    <cellStyle name="_Dostavba školy Nymburk_Celková rekapitulace_SO 100 kom_Soupis prací" xfId="164"/>
    <cellStyle name="_Dostavba školy Nymburk_Celková rekapitulace_SO 100-199" xfId="165"/>
    <cellStyle name="_Dostavba školy Nymburk_Celková rekapitulace_SO 101 provizorní DZ" xfId="166"/>
    <cellStyle name="_Dostavba školy Nymburk_Celková rekapitulace_SO 20_stavba" xfId="167"/>
    <cellStyle name="_Dostavba školy Nymburk_Celková rekapitulace_SO 200" xfId="168"/>
    <cellStyle name="_Dostavba školy Nymburk_Celková rekapitulace_SO 200-220" xfId="169"/>
    <cellStyle name="_Dostavba školy Nymburk_Celková rekapitulace_SO 260-270" xfId="170"/>
    <cellStyle name="_Dostavba školy Nymburk_Celková rekapitulace_SO 300-330" xfId="171"/>
    <cellStyle name="_Dostavba školy Nymburk_Celková rekapitulace_SO 350-365" xfId="172"/>
    <cellStyle name="_Dostavba školy Nymburk_Celková rekapitulace_SO 370" xfId="173"/>
    <cellStyle name="_Dostavba školy Nymburk_Celková rekapitulace_SO 440-449" xfId="174"/>
    <cellStyle name="_Dostavba školy Nymburk_Celková rekapitulace_SO 460-469" xfId="175"/>
    <cellStyle name="_Dostavba školy Nymburk_Celková rekapitulace_SO 520-536" xfId="176"/>
    <cellStyle name="_Dostavba školy Nymburk_Celková rekapitulace_SO 800-809" xfId="177"/>
    <cellStyle name="_Dostavba školy Nymburk_Celková rekapitulace_Soupis prací_SO400 xls" xfId="178"/>
    <cellStyle name="_Ladronka_2_VV-DVD_kontrola_FINAL" xfId="179"/>
    <cellStyle name="_Ladronka_2_VV-DVD_kontrola_FINAL_002_08_4914_002_01_09_17_002Technicka_specifikace_2etapa" xfId="180"/>
    <cellStyle name="_Ladronka_2_VV-DVD_kontrola_FINAL_002_08_4914_002_01_09_17_002Technicka_specifikace_2etapa 2" xfId="181"/>
    <cellStyle name="_Ladronka_2_VV-DVD_kontrola_FINAL_002_08_4914_002_01_09_17_002Technicka_specifikace_2etapa_01_010_Soupis_prac_slaboproud" xfId="182"/>
    <cellStyle name="_Ladronka_2_VV-DVD_kontrola_FINAL_002_08_4914_002_01_09_17_002Technicka_specifikace_2etapa_02_010_Soupis_prac_EZS_k doplnění" xfId="183"/>
    <cellStyle name="_Ladronka_2_VV-DVD_kontrola_FINAL_002_08_4914_002_01_09_17_002Technicka_specifikace_2etapa_5724_DVZ_SO_10-02_oceneny_VV" xfId="184"/>
    <cellStyle name="_Ladronka_2_VV-DVD_kontrola_FINAL_002_08_4914_002_01_09_17_002Technicka_specifikace_2etapa_5724_DVZ_SO_10-03_oceneny_VV (2)" xfId="185"/>
    <cellStyle name="_Ladronka_2_VV-DVD_kontrola_FINAL_002_08_4914_002_01_09_17_002Technicka_specifikace_2etapa_5806_Mustek_Ražby_RO" xfId="186"/>
    <cellStyle name="_Ladronka_2_VV-DVD_kontrola_FINAL_002_08_4914_002_01_09_17_002Technicka_specifikace_2etapa_6052_Úpravy v terminálu T3_RO_130124" xfId="187"/>
    <cellStyle name="_Ladronka_2_VV-DVD_kontrola_FINAL_002_08_4914_002_01_09_17_002Technicka_specifikace_2etapa_Liliová_soupis prací" xfId="188"/>
    <cellStyle name="_Ladronka_2_VV-DVD_kontrola_FINAL_002_08_4914_002_01_09_17_002Technicka_specifikace_2etapa_PS94_strojni zarizeni_NR" xfId="189"/>
    <cellStyle name="_Ladronka_2_VV-DVD_kontrola_FINAL_002_08_4914_002_01_09_17_002Technicka_specifikace_2etapa_rozpočet_" xfId="190"/>
    <cellStyle name="_Ladronka_2_VV-DVD_kontrola_FINAL_002_08_4914_002_01_09_17_002Technicka_specifikace_2etapa_Rozpočet_ stavba_koupaliště Luka" xfId="191"/>
    <cellStyle name="_Ladronka_2_VV-DVD_kontrola_FINAL_002_08_4914_002_01_09_17_002Technicka_specifikace_2etapa_rozpočet__PS94_strojni zarizeni_NR" xfId="192"/>
    <cellStyle name="_Ladronka_2_VV-DVD_kontrola_FINAL_002_08_4914_002_01_09_17_002Technicka_specifikace_2etapa_rozpočet__Rozpočet_ stavba_koupaliště Luka" xfId="193"/>
    <cellStyle name="_Ladronka_2_VV-DVD_kontrola_FINAL_002_08_4914_002_01_09_17_002Technicka_specifikace_2etapa_SO 001 Provizorní úpravy ploch pro ZS a DIO" xfId="194"/>
    <cellStyle name="_Ladronka_2_VV-DVD_kontrola_FINAL_002_08_4914_002_01_09_17_002Technicka_specifikace_2etapa_SO 100 kom_Soupis prací" xfId="195"/>
    <cellStyle name="_Ladronka_2_VV-DVD_kontrola_FINAL_002_08_4914_002_01_09_17_002Technicka_specifikace_2etapa_SO 100 kom_Soupis prací_PS94_strojni zarizeni_NR" xfId="196"/>
    <cellStyle name="_Ladronka_2_VV-DVD_kontrola_FINAL_002_08_4914_002_01_09_17_002Technicka_specifikace_2etapa_SO 100 kom_Soupis prací_Rozpočet_ stavba_koupaliště Luka" xfId="197"/>
    <cellStyle name="_Ladronka_2_VV-DVD_kontrola_FINAL_002_08_4914_002_01_09_17_002Technicka_specifikace_2etapa_SO 101 provizorní DZ" xfId="198"/>
    <cellStyle name="_Ladronka_2_VV-DVD_kontrola_FINAL_002_08_4914_002_01_09_17_002Technicka_specifikace_2etapa_SO 101 provizorní DZ_PS94_strojni zarizeni_NR" xfId="199"/>
    <cellStyle name="_Ladronka_2_VV-DVD_kontrola_FINAL_002_08_4914_002_01_09_17_002Technicka_specifikace_2etapa_SO 101 provizorní DZ_Rozpočet_ stavba_koupaliště Luka" xfId="200"/>
    <cellStyle name="_Ladronka_2_VV-DVD_kontrola_FINAL_002_08_4914_002_01_09_17_002Technicka_specifikace_2etapa_SO 103 Dopravní opatření" xfId="201"/>
    <cellStyle name="_Ladronka_2_VV-DVD_kontrola_FINAL_002_08_4914_002_01_09_17_002Technicka_specifikace_2etapa_SO 104 Opravy vozovek použivaných stavbou" xfId="202"/>
    <cellStyle name="_Ladronka_2_VV-DVD_kontrola_FINAL_002_08_4914_002_01_09_17_002Technicka_specifikace_2etapa_SO 200" xfId="203"/>
    <cellStyle name="_Ladronka_2_VV-DVD_kontrola_FINAL_002_08_4914_002_01_09_17_002Technicka_specifikace_2etapa_SO 200_PS94_strojni zarizeni_NR" xfId="204"/>
    <cellStyle name="_Ladronka_2_VV-DVD_kontrola_FINAL_002_08_4914_002_01_09_17_002Technicka_specifikace_2etapa_SO 200_Rozpočet_ stavba_koupaliště Luka" xfId="205"/>
    <cellStyle name="_Ladronka_2_VV-DVD_kontrola_FINAL_002_08_4914_002_01_09_17_002Technicka_specifikace_2etapa_SO 465" xfId="206"/>
    <cellStyle name="_Ladronka_2_VV-DVD_kontrola_FINAL_002_08_4914_002_01_09_17_002Technicka_specifikace_2etapa_SO 802 Obnova ploch po ZS" xfId="207"/>
    <cellStyle name="_Ladronka_2_VV-DVD_kontrola_FINAL_002_08_4914_002_01_09_17_002Technicka_specifikace_2etapa_Soupis prací_SO400 xls" xfId="208"/>
    <cellStyle name="_Ladronka_2_VV-DVD_kontrola_FINAL_002_08_4914_002_01_09_17_002Technicka_specifikace_2etapa_Soupis prací_SO400 xls_PS94_strojni zarizeni_NR" xfId="209"/>
    <cellStyle name="_Ladronka_2_VV-DVD_kontrola_FINAL_002_08_4914_002_01_09_17_002Technicka_specifikace_2etapa_Soupis prací_SO400 xls_Rozpočet_ stavba_koupaliště Luka" xfId="210"/>
    <cellStyle name="_Ladronka_2_VV-DVD_kontrola_FINAL_09-13-zbytek" xfId="211"/>
    <cellStyle name="_Ladronka_2_VV-DVD_kontrola_FINAL_09-13-zbytek 2" xfId="212"/>
    <cellStyle name="_Ladronka_2_VV-DVD_kontrola_FINAL_09-13-zbytek_01_010_Soupis_prac_slaboproud" xfId="213"/>
    <cellStyle name="_Ladronka_2_VV-DVD_kontrola_FINAL_09-13-zbytek_02_010_Soupis_prac_EZS_k doplnění" xfId="214"/>
    <cellStyle name="_Ladronka_2_VV-DVD_kontrola_FINAL_09-13-zbytek_5724_DVZ_SO_10-02_oceneny_VV" xfId="215"/>
    <cellStyle name="_Ladronka_2_VV-DVD_kontrola_FINAL_09-13-zbytek_5724_DVZ_SO_10-03_oceneny_VV (2)" xfId="216"/>
    <cellStyle name="_Ladronka_2_VV-DVD_kontrola_FINAL_09-13-zbytek_5806_Mustek_Ražby_RO" xfId="217"/>
    <cellStyle name="_Ladronka_2_VV-DVD_kontrola_FINAL_09-13-zbytek_6052_Úpravy v terminálu T3_RO_130124" xfId="218"/>
    <cellStyle name="_Ladronka_2_VV-DVD_kontrola_FINAL_09-13-zbytek_Liliová_soupis prací" xfId="219"/>
    <cellStyle name="_Ladronka_2_VV-DVD_kontrola_FINAL_09-13-zbytek_PS94_strojni zarizeni_NR" xfId="220"/>
    <cellStyle name="_Ladronka_2_VV-DVD_kontrola_FINAL_09-13-zbytek_rozpočet_" xfId="221"/>
    <cellStyle name="_Ladronka_2_VV-DVD_kontrola_FINAL_09-13-zbytek_Rozpočet_ stavba_koupaliště Luka" xfId="222"/>
    <cellStyle name="_Ladronka_2_VV-DVD_kontrola_FINAL_09-13-zbytek_rozpočet__PS94_strojni zarizeni_NR" xfId="223"/>
    <cellStyle name="_Ladronka_2_VV-DVD_kontrola_FINAL_09-13-zbytek_rozpočet__Rozpočet_ stavba_koupaliště Luka" xfId="224"/>
    <cellStyle name="_Ladronka_2_VV-DVD_kontrola_FINAL_09-13-zbytek_SO 001 Provizorní úpravy ploch pro ZS a DIO" xfId="225"/>
    <cellStyle name="_Ladronka_2_VV-DVD_kontrola_FINAL_09-13-zbytek_SO 100 kom_Soupis prací" xfId="226"/>
    <cellStyle name="_Ladronka_2_VV-DVD_kontrola_FINAL_09-13-zbytek_SO 100 kom_Soupis prací_PS94_strojni zarizeni_NR" xfId="227"/>
    <cellStyle name="_Ladronka_2_VV-DVD_kontrola_FINAL_09-13-zbytek_SO 100 kom_Soupis prací_Rozpočet_ stavba_koupaliště Luka" xfId="228"/>
    <cellStyle name="_Ladronka_2_VV-DVD_kontrola_FINAL_09-13-zbytek_SO 101 provizorní DZ" xfId="229"/>
    <cellStyle name="_Ladronka_2_VV-DVD_kontrola_FINAL_09-13-zbytek_SO 101 provizorní DZ_PS94_strojni zarizeni_NR" xfId="230"/>
    <cellStyle name="_Ladronka_2_VV-DVD_kontrola_FINAL_09-13-zbytek_SO 101 provizorní DZ_Rozpočet_ stavba_koupaliště Luka" xfId="231"/>
    <cellStyle name="_Ladronka_2_VV-DVD_kontrola_FINAL_09-13-zbytek_SO 103 Dopravní opatření" xfId="232"/>
    <cellStyle name="_Ladronka_2_VV-DVD_kontrola_FINAL_09-13-zbytek_SO 104 Opravy vozovek použivaných stavbou" xfId="233"/>
    <cellStyle name="_Ladronka_2_VV-DVD_kontrola_FINAL_09-13-zbytek_SO 200" xfId="234"/>
    <cellStyle name="_Ladronka_2_VV-DVD_kontrola_FINAL_09-13-zbytek_SO 200_PS94_strojni zarizeni_NR" xfId="235"/>
    <cellStyle name="_Ladronka_2_VV-DVD_kontrola_FINAL_09-13-zbytek_SO 200_Rozpočet_ stavba_koupaliště Luka" xfId="236"/>
    <cellStyle name="_Ladronka_2_VV-DVD_kontrola_FINAL_09-13-zbytek_SO 465" xfId="237"/>
    <cellStyle name="_Ladronka_2_VV-DVD_kontrola_FINAL_09-13-zbytek_SO 802 Obnova ploch po ZS" xfId="238"/>
    <cellStyle name="_Ladronka_2_VV-DVD_kontrola_FINAL_09-13-zbytek_Soupis prací_SO400 xls" xfId="239"/>
    <cellStyle name="_Ladronka_2_VV-DVD_kontrola_FINAL_09-13-zbytek_Soupis prací_SO400 xls_PS94_strojni zarizeni_NR" xfId="240"/>
    <cellStyle name="_Ladronka_2_VV-DVD_kontrola_FINAL_09-13-zbytek_Soupis prací_SO400 xls_Rozpočet_ stavba_koupaliště Luka" xfId="241"/>
    <cellStyle name="_Ladronka_2_VV-DVD_kontrola_FINAL_09-17" xfId="242"/>
    <cellStyle name="_Ladronka_2_VV-DVD_kontrola_FINAL_09-17 2" xfId="243"/>
    <cellStyle name="_Ladronka_2_VV-DVD_kontrola_FINAL_09-17_01_010_Soupis_prac_slaboproud" xfId="244"/>
    <cellStyle name="_Ladronka_2_VV-DVD_kontrola_FINAL_09-17_02_010_Soupis_prac_EZS_k doplnění" xfId="245"/>
    <cellStyle name="_Ladronka_2_VV-DVD_kontrola_FINAL_09-17_5724_DVZ_SO_10-02_oceneny_VV" xfId="246"/>
    <cellStyle name="_Ladronka_2_VV-DVD_kontrola_FINAL_09-17_5724_DVZ_SO_10-03_oceneny_VV (2)" xfId="247"/>
    <cellStyle name="_Ladronka_2_VV-DVD_kontrola_FINAL_09-17_5806_Mustek_Ražby_RO" xfId="248"/>
    <cellStyle name="_Ladronka_2_VV-DVD_kontrola_FINAL_09-17_6052_Úpravy v terminálu T3_RO_130124" xfId="249"/>
    <cellStyle name="_Ladronka_2_VV-DVD_kontrola_FINAL_09-17_Liliová_soupis prací" xfId="250"/>
    <cellStyle name="_Ladronka_2_VV-DVD_kontrola_FINAL_09-17_PS94_strojni zarizeni_NR" xfId="251"/>
    <cellStyle name="_Ladronka_2_VV-DVD_kontrola_FINAL_09-17_rozpočet_" xfId="252"/>
    <cellStyle name="_Ladronka_2_VV-DVD_kontrola_FINAL_09-17_Rozpočet_ stavba_koupaliště Luka" xfId="253"/>
    <cellStyle name="_Ladronka_2_VV-DVD_kontrola_FINAL_09-17_rozpočet__PS94_strojni zarizeni_NR" xfId="254"/>
    <cellStyle name="_Ladronka_2_VV-DVD_kontrola_FINAL_09-17_rozpočet__Rozpočet_ stavba_koupaliště Luka" xfId="255"/>
    <cellStyle name="_Ladronka_2_VV-DVD_kontrola_FINAL_09-17_SO 001 Provizorní úpravy ploch pro ZS a DIO" xfId="256"/>
    <cellStyle name="_Ladronka_2_VV-DVD_kontrola_FINAL_09-17_SO 100 kom_Soupis prací" xfId="257"/>
    <cellStyle name="_Ladronka_2_VV-DVD_kontrola_FINAL_09-17_SO 100 kom_Soupis prací_PS94_strojni zarizeni_NR" xfId="258"/>
    <cellStyle name="_Ladronka_2_VV-DVD_kontrola_FINAL_09-17_SO 100 kom_Soupis prací_Rozpočet_ stavba_koupaliště Luka" xfId="259"/>
    <cellStyle name="_Ladronka_2_VV-DVD_kontrola_FINAL_09-17_SO 101 provizorní DZ" xfId="260"/>
    <cellStyle name="_Ladronka_2_VV-DVD_kontrola_FINAL_09-17_SO 101 provizorní DZ_PS94_strojni zarizeni_NR" xfId="261"/>
    <cellStyle name="_Ladronka_2_VV-DVD_kontrola_FINAL_09-17_SO 101 provizorní DZ_Rozpočet_ stavba_koupaliště Luka" xfId="262"/>
    <cellStyle name="_Ladronka_2_VV-DVD_kontrola_FINAL_09-17_SO 103 Dopravní opatření" xfId="263"/>
    <cellStyle name="_Ladronka_2_VV-DVD_kontrola_FINAL_09-17_SO 104 Opravy vozovek použivaných stavbou" xfId="264"/>
    <cellStyle name="_Ladronka_2_VV-DVD_kontrola_FINAL_09-17_SO 200" xfId="265"/>
    <cellStyle name="_Ladronka_2_VV-DVD_kontrola_FINAL_09-17_SO 200_PS94_strojni zarizeni_NR" xfId="266"/>
    <cellStyle name="_Ladronka_2_VV-DVD_kontrola_FINAL_09-17_SO 200_Rozpočet_ stavba_koupaliště Luka" xfId="267"/>
    <cellStyle name="_Ladronka_2_VV-DVD_kontrola_FINAL_09-17_SO 465" xfId="268"/>
    <cellStyle name="_Ladronka_2_VV-DVD_kontrola_FINAL_09-17_SO 802 Obnova ploch po ZS" xfId="269"/>
    <cellStyle name="_Ladronka_2_VV-DVD_kontrola_FINAL_09-17_Soupis prací_SO400 xls" xfId="270"/>
    <cellStyle name="_Ladronka_2_VV-DVD_kontrola_FINAL_09-17_Soupis prací_SO400 xls_PS94_strojni zarizeni_NR" xfId="271"/>
    <cellStyle name="_Ladronka_2_VV-DVD_kontrola_FINAL_09-17_Soupis prací_SO400 xls_Rozpočet_ stavba_koupaliště Luka" xfId="272"/>
    <cellStyle name="_Ladronka_2_VV-DVD_kontrola_FINAL_SO 05 interiér propočet" xfId="273"/>
    <cellStyle name="_Ladronka_2_VV-DVD_kontrola_FINAL_SO 05 interiér propočet 2" xfId="274"/>
    <cellStyle name="_Ladronka_2_VV-DVD_kontrola_FINAL_SO 05 interiér propočet_01_010_Soupis_prac_slaboproud" xfId="275"/>
    <cellStyle name="_Ladronka_2_VV-DVD_kontrola_FINAL_SO 05 interiér propočet_02_010_Soupis_prac_EZS_k doplnění" xfId="276"/>
    <cellStyle name="_Ladronka_2_VV-DVD_kontrola_FINAL_SO 05 interiér propočet_5724_DVZ_SO_10-02_oceneny_VV" xfId="277"/>
    <cellStyle name="_Ladronka_2_VV-DVD_kontrola_FINAL_SO 05 interiér propočet_5724_DVZ_SO_10-03_oceneny_VV (2)" xfId="278"/>
    <cellStyle name="_Ladronka_2_VV-DVD_kontrola_FINAL_SO 05 interiér propočet_5806_Mustek_Ražby_RO" xfId="279"/>
    <cellStyle name="_Ladronka_2_VV-DVD_kontrola_FINAL_SO 05 interiér propočet_6052_Úpravy v terminálu T3_RO_130124" xfId="280"/>
    <cellStyle name="_Ladronka_2_VV-DVD_kontrola_FINAL_SO 05 interiér propočet_Liliová_soupis prací" xfId="281"/>
    <cellStyle name="_Ladronka_2_VV-DVD_kontrola_FINAL_SO 05 interiér propočet_PS94_strojni zarizeni_NR" xfId="282"/>
    <cellStyle name="_Ladronka_2_VV-DVD_kontrola_FINAL_SO 05 interiér propočet_rozpočet_" xfId="283"/>
    <cellStyle name="_Ladronka_2_VV-DVD_kontrola_FINAL_SO 05 interiér propočet_Rozpočet_ stavba_koupaliště Luka" xfId="284"/>
    <cellStyle name="_Ladronka_2_VV-DVD_kontrola_FINAL_SO 05 interiér propočet_rozpočet__PS94_strojni zarizeni_NR" xfId="285"/>
    <cellStyle name="_Ladronka_2_VV-DVD_kontrola_FINAL_SO 05 interiér propočet_rozpočet__Rozpočet_ stavba_koupaliště Luka" xfId="286"/>
    <cellStyle name="_Ladronka_2_VV-DVD_kontrola_FINAL_SO 05 interiér propočet_SO 001 Provizorní úpravy ploch pro ZS a DIO" xfId="287"/>
    <cellStyle name="_Ladronka_2_VV-DVD_kontrola_FINAL_SO 05 interiér propočet_SO 100 kom_Soupis prací" xfId="288"/>
    <cellStyle name="_Ladronka_2_VV-DVD_kontrola_FINAL_SO 05 interiér propočet_SO 100 kom_Soupis prací_PS94_strojni zarizeni_NR" xfId="289"/>
    <cellStyle name="_Ladronka_2_VV-DVD_kontrola_FINAL_SO 05 interiér propočet_SO 100 kom_Soupis prací_Rozpočet_ stavba_koupaliště Luka" xfId="290"/>
    <cellStyle name="_Ladronka_2_VV-DVD_kontrola_FINAL_SO 05 interiér propočet_SO 101 provizorní DZ" xfId="291"/>
    <cellStyle name="_Ladronka_2_VV-DVD_kontrola_FINAL_SO 05 interiér propočet_SO 101 provizorní DZ_PS94_strojni zarizeni_NR" xfId="292"/>
    <cellStyle name="_Ladronka_2_VV-DVD_kontrola_FINAL_SO 05 interiér propočet_SO 101 provizorní DZ_Rozpočet_ stavba_koupaliště Luka" xfId="293"/>
    <cellStyle name="_Ladronka_2_VV-DVD_kontrola_FINAL_SO 05 interiér propočet_SO 103 Dopravní opatření" xfId="294"/>
    <cellStyle name="_Ladronka_2_VV-DVD_kontrola_FINAL_SO 05 interiér propočet_SO 104 Opravy vozovek použivaných stavbou" xfId="295"/>
    <cellStyle name="_Ladronka_2_VV-DVD_kontrola_FINAL_SO 05 interiér propočet_SO 200" xfId="296"/>
    <cellStyle name="_Ladronka_2_VV-DVD_kontrola_FINAL_SO 05 interiér propočet_SO 200_PS94_strojni zarizeni_NR" xfId="297"/>
    <cellStyle name="_Ladronka_2_VV-DVD_kontrola_FINAL_SO 05 interiér propočet_SO 200_Rozpočet_ stavba_koupaliště Luka" xfId="298"/>
    <cellStyle name="_Ladronka_2_VV-DVD_kontrola_FINAL_SO 05 interiér propočet_SO 465" xfId="299"/>
    <cellStyle name="_Ladronka_2_VV-DVD_kontrola_FINAL_SO 05 interiér propočet_SO 802 Obnova ploch po ZS" xfId="300"/>
    <cellStyle name="_Ladronka_2_VV-DVD_kontrola_FINAL_SO 05 interiér propočet_Soupis prací_SO400 xls" xfId="301"/>
    <cellStyle name="_Ladronka_2_VV-DVD_kontrola_FINAL_SO 05 interiér propočet_Soupis prací_SO400 xls_PS94_strojni zarizeni_NR" xfId="302"/>
    <cellStyle name="_Ladronka_2_VV-DVD_kontrola_FINAL_SO 05 interiér propočet_Soupis prací_SO400 xls_Rozpočet_ stavba_koupaliště Luka" xfId="303"/>
    <cellStyle name="_Ladronka_2_VV-DVD_kontrola_FINAL_SO 05 střecha propočet" xfId="304"/>
    <cellStyle name="_Ladronka_2_VV-DVD_kontrola_FINAL_SO 05 střecha propočet 2" xfId="305"/>
    <cellStyle name="_Ladronka_2_VV-DVD_kontrola_FINAL_SO 05 střecha propočet_01_010_Soupis_prac_slaboproud" xfId="306"/>
    <cellStyle name="_Ladronka_2_VV-DVD_kontrola_FINAL_SO 05 střecha propočet_02_010_Soupis_prac_EZS_k doplnění" xfId="307"/>
    <cellStyle name="_Ladronka_2_VV-DVD_kontrola_FINAL_SO 05 střecha propočet_5724_DVZ_SO_10-02_oceneny_VV" xfId="308"/>
    <cellStyle name="_Ladronka_2_VV-DVD_kontrola_FINAL_SO 05 střecha propočet_5724_DVZ_SO_10-03_oceneny_VV (2)" xfId="309"/>
    <cellStyle name="_Ladronka_2_VV-DVD_kontrola_FINAL_SO 05 střecha propočet_5806_Mustek_Ražby_RO" xfId="310"/>
    <cellStyle name="_Ladronka_2_VV-DVD_kontrola_FINAL_SO 05 střecha propočet_6052_Úpravy v terminálu T3_RO_130124" xfId="311"/>
    <cellStyle name="_Ladronka_2_VV-DVD_kontrola_FINAL_SO 05 střecha propočet_Liliová_soupis prací" xfId="312"/>
    <cellStyle name="_Ladronka_2_VV-DVD_kontrola_FINAL_SO 05 střecha propočet_PS94_strojni zarizeni_NR" xfId="313"/>
    <cellStyle name="_Ladronka_2_VV-DVD_kontrola_FINAL_SO 05 střecha propočet_rozpočet_" xfId="314"/>
    <cellStyle name="_Ladronka_2_VV-DVD_kontrola_FINAL_SO 05 střecha propočet_Rozpočet_ stavba_koupaliště Luka" xfId="315"/>
    <cellStyle name="_Ladronka_2_VV-DVD_kontrola_FINAL_SO 05 střecha propočet_rozpočet__PS94_strojni zarizeni_NR" xfId="316"/>
    <cellStyle name="_Ladronka_2_VV-DVD_kontrola_FINAL_SO 05 střecha propočet_rozpočet__Rozpočet_ stavba_koupaliště Luka" xfId="317"/>
    <cellStyle name="_Ladronka_2_VV-DVD_kontrola_FINAL_SO 05 střecha propočet_SO 001 Provizorní úpravy ploch pro ZS a DIO" xfId="318"/>
    <cellStyle name="_Ladronka_2_VV-DVD_kontrola_FINAL_SO 05 střecha propočet_SO 100 kom_Soupis prací" xfId="319"/>
    <cellStyle name="_Ladronka_2_VV-DVD_kontrola_FINAL_SO 05 střecha propočet_SO 100 kom_Soupis prací_PS94_strojni zarizeni_NR" xfId="320"/>
    <cellStyle name="_Ladronka_2_VV-DVD_kontrola_FINAL_SO 05 střecha propočet_SO 100 kom_Soupis prací_Rozpočet_ stavba_koupaliště Luka" xfId="321"/>
    <cellStyle name="_Ladronka_2_VV-DVD_kontrola_FINAL_SO 05 střecha propočet_SO 101 provizorní DZ" xfId="322"/>
    <cellStyle name="_Ladronka_2_VV-DVD_kontrola_FINAL_SO 05 střecha propočet_SO 101 provizorní DZ_PS94_strojni zarizeni_NR" xfId="323"/>
    <cellStyle name="_Ladronka_2_VV-DVD_kontrola_FINAL_SO 05 střecha propočet_SO 101 provizorní DZ_Rozpočet_ stavba_koupaliště Luka" xfId="324"/>
    <cellStyle name="_Ladronka_2_VV-DVD_kontrola_FINAL_SO 05 střecha propočet_SO 103 Dopravní opatření" xfId="325"/>
    <cellStyle name="_Ladronka_2_VV-DVD_kontrola_FINAL_SO 05 střecha propočet_SO 104 Opravy vozovek použivaných stavbou" xfId="326"/>
    <cellStyle name="_Ladronka_2_VV-DVD_kontrola_FINAL_SO 05 střecha propočet_SO 200" xfId="327"/>
    <cellStyle name="_Ladronka_2_VV-DVD_kontrola_FINAL_SO 05 střecha propočet_SO 200_PS94_strojni zarizeni_NR" xfId="328"/>
    <cellStyle name="_Ladronka_2_VV-DVD_kontrola_FINAL_SO 05 střecha propočet_SO 200_Rozpočet_ stavba_koupaliště Luka" xfId="329"/>
    <cellStyle name="_Ladronka_2_VV-DVD_kontrola_FINAL_SO 05 střecha propočet_SO 465" xfId="330"/>
    <cellStyle name="_Ladronka_2_VV-DVD_kontrola_FINAL_SO 05 střecha propočet_SO 802 Obnova ploch po ZS" xfId="331"/>
    <cellStyle name="_Ladronka_2_VV-DVD_kontrola_FINAL_SO 05 střecha propočet_Soupis prací_SO400 xls" xfId="332"/>
    <cellStyle name="_Ladronka_2_VV-DVD_kontrola_FINAL_SO 05 střecha propočet_Soupis prací_SO400 xls_PS94_strojni zarizeni_NR" xfId="333"/>
    <cellStyle name="_Ladronka_2_VV-DVD_kontrola_FINAL_SO 05 střecha propočet_Soupis prací_SO400 xls_Rozpočet_ stavba_koupaliště Luka" xfId="334"/>
    <cellStyle name="_Ladronka_2_VV-DVD_kontrola_FINAL_SO 05 vzduchové sanační úpravy propočet" xfId="335"/>
    <cellStyle name="_Ladronka_2_VV-DVD_kontrola_FINAL_SO 05 vzduchové sanační úpravy propočet 2" xfId="336"/>
    <cellStyle name="_Ladronka_2_VV-DVD_kontrola_FINAL_SO 05 vzduchové sanační úpravy propočet_01_010_Soupis_prac_slaboproud" xfId="337"/>
    <cellStyle name="_Ladronka_2_VV-DVD_kontrola_FINAL_SO 05 vzduchové sanační úpravy propočet_02_010_Soupis_prac_EZS_k doplnění" xfId="338"/>
    <cellStyle name="_Ladronka_2_VV-DVD_kontrola_FINAL_SO 05 vzduchové sanační úpravy propočet_5724_DVZ_SO_10-02_oceneny_VV" xfId="339"/>
    <cellStyle name="_Ladronka_2_VV-DVD_kontrola_FINAL_SO 05 vzduchové sanační úpravy propočet_5724_DVZ_SO_10-03_oceneny_VV (2)" xfId="340"/>
    <cellStyle name="_Ladronka_2_VV-DVD_kontrola_FINAL_SO 05 vzduchové sanační úpravy propočet_5806_Mustek_Ražby_RO" xfId="341"/>
    <cellStyle name="_Ladronka_2_VV-DVD_kontrola_FINAL_SO 05 vzduchové sanační úpravy propočet_6052_Úpravy v terminálu T3_RO_130124" xfId="342"/>
    <cellStyle name="_Ladronka_2_VV-DVD_kontrola_FINAL_SO 05 vzduchové sanační úpravy propočet_Liliová_soupis prací" xfId="343"/>
    <cellStyle name="_Ladronka_2_VV-DVD_kontrola_FINAL_SO 05 vzduchové sanační úpravy propočet_PS94_strojni zarizeni_NR" xfId="344"/>
    <cellStyle name="_Ladronka_2_VV-DVD_kontrola_FINAL_SO 05 vzduchové sanační úpravy propočet_rozpočet_" xfId="345"/>
    <cellStyle name="_Ladronka_2_VV-DVD_kontrola_FINAL_SO 05 vzduchové sanační úpravy propočet_Rozpočet_ stavba_koupaliště Luka" xfId="346"/>
    <cellStyle name="_Ladronka_2_VV-DVD_kontrola_FINAL_SO 05 vzduchové sanační úpravy propočet_rozpočet__PS94_strojni zarizeni_NR" xfId="347"/>
    <cellStyle name="_Ladronka_2_VV-DVD_kontrola_FINAL_SO 05 vzduchové sanační úpravy propočet_rozpočet__Rozpočet_ stavba_koupaliště Luka" xfId="348"/>
    <cellStyle name="_Ladronka_2_VV-DVD_kontrola_FINAL_SO 05 vzduchové sanační úpravy propočet_SO 001 Provizorní úpravy ploch pro ZS a DIO" xfId="349"/>
    <cellStyle name="_Ladronka_2_VV-DVD_kontrola_FINAL_SO 05 vzduchové sanační úpravy propočet_SO 100 kom_Soupis prací" xfId="350"/>
    <cellStyle name="_Ladronka_2_VV-DVD_kontrola_FINAL_SO 05 vzduchové sanační úpravy propočet_SO 100 kom_Soupis prací_PS94_strojni zarizeni_NR" xfId="351"/>
    <cellStyle name="_Ladronka_2_VV-DVD_kontrola_FINAL_SO 05 vzduchové sanační úpravy propočet_SO 100 kom_Soupis prací_Rozpočet_ stavba_koupaliště Luka" xfId="352"/>
    <cellStyle name="_Ladronka_2_VV-DVD_kontrola_FINAL_SO 05 vzduchové sanační úpravy propočet_SO 101 provizorní DZ" xfId="353"/>
    <cellStyle name="_Ladronka_2_VV-DVD_kontrola_FINAL_SO 05 vzduchové sanační úpravy propočet_SO 101 provizorní DZ_PS94_strojni zarizeni_NR" xfId="354"/>
    <cellStyle name="_Ladronka_2_VV-DVD_kontrola_FINAL_SO 05 vzduchové sanační úpravy propočet_SO 101 provizorní DZ_Rozpočet_ stavba_koupaliště Luka" xfId="355"/>
    <cellStyle name="_Ladronka_2_VV-DVD_kontrola_FINAL_SO 05 vzduchové sanační úpravy propočet_SO 103 Dopravní opatření" xfId="356"/>
    <cellStyle name="_Ladronka_2_VV-DVD_kontrola_FINAL_SO 05 vzduchové sanační úpravy propočet_SO 104 Opravy vozovek použivaných stavbou" xfId="357"/>
    <cellStyle name="_Ladronka_2_VV-DVD_kontrola_FINAL_SO 05 vzduchové sanační úpravy propočet_SO 200" xfId="358"/>
    <cellStyle name="_Ladronka_2_VV-DVD_kontrola_FINAL_SO 05 vzduchové sanační úpravy propočet_SO 200_PS94_strojni zarizeni_NR" xfId="359"/>
    <cellStyle name="_Ladronka_2_VV-DVD_kontrola_FINAL_SO 05 vzduchové sanační úpravy propočet_SO 200_Rozpočet_ stavba_koupaliště Luka" xfId="360"/>
    <cellStyle name="_Ladronka_2_VV-DVD_kontrola_FINAL_SO 05 vzduchové sanační úpravy propočet_SO 465" xfId="361"/>
    <cellStyle name="_Ladronka_2_VV-DVD_kontrola_FINAL_SO 05 vzduchové sanační úpravy propočet_SO 802 Obnova ploch po ZS" xfId="362"/>
    <cellStyle name="_Ladronka_2_VV-DVD_kontrola_FINAL_SO 05 vzduchové sanační úpravy propočet_Soupis prací_SO400 xls" xfId="363"/>
    <cellStyle name="_Ladronka_2_VV-DVD_kontrola_FINAL_SO 05 vzduchové sanační úpravy propočet_Soupis prací_SO400 xls_PS94_strojni zarizeni_NR" xfId="364"/>
    <cellStyle name="_Ladronka_2_VV-DVD_kontrola_FINAL_SO 05 vzduchové sanační úpravy propočet_Soupis prací_SO400 xls_Rozpočet_ stavba_koupaliště Luka" xfId="365"/>
    <cellStyle name="_MaR" xfId="366"/>
    <cellStyle name="_PERSONAL" xfId="367"/>
    <cellStyle name="_PERSONAL_002_08_4914_002_01_09_17_002Technicka_specifikace_2etapa" xfId="368"/>
    <cellStyle name="_PERSONAL_002_08_4914_002_01_09_17_002Technicka_specifikace_2etapa_6052_Úpravy v terminálu T3_RO_130124" xfId="369"/>
    <cellStyle name="_PERSONAL_002_08_4914_002_01_09_17_002Technicka_specifikace_2etapa_rozpočet_" xfId="370"/>
    <cellStyle name="_PERSONAL_002_08_4914_002_01_09_17_002Technicka_specifikace_2etapa_SO 100 kom_Soupis prací" xfId="371"/>
    <cellStyle name="_PERSONAL_002_08_4914_002_01_09_17_002Technicka_specifikace_2etapa_SO 101 provizorní DZ" xfId="372"/>
    <cellStyle name="_PERSONAL_002_08_4914_002_01_09_17_002Technicka_specifikace_2etapa_SO 200" xfId="373"/>
    <cellStyle name="_PERSONAL_002_08_4914_002_01_09_17_002Technicka_specifikace_2etapa_Soupis prací_SO400 xls" xfId="374"/>
    <cellStyle name="_PERSONAL_09_bur_kanali" xfId="375"/>
    <cellStyle name="_PERSONAL_09_bur_kanali_rozpočet_" xfId="376"/>
    <cellStyle name="_PERSONAL_09_bur_kanali_SO 100 kom_Soupis prací" xfId="377"/>
    <cellStyle name="_PERSONAL_09_bur_kanali_SO 101 provizorní DZ" xfId="378"/>
    <cellStyle name="_PERSONAL_09_bur_kanali_SO 200" xfId="379"/>
    <cellStyle name="_PERSONAL_09_bur_kanali_Soupis prací_SO400 xls" xfId="380"/>
    <cellStyle name="_PERSONAL_09_bur_podlažní_vestavby" xfId="381"/>
    <cellStyle name="_PERSONAL_09_bur_podlažní_vestavby_rozpočet_" xfId="382"/>
    <cellStyle name="_PERSONAL_09_bur_podlažní_vestavby_SO 100 kom_Soupis prací" xfId="383"/>
    <cellStyle name="_PERSONAL_09_bur_podlažní_vestavby_SO 101 provizorní DZ" xfId="384"/>
    <cellStyle name="_PERSONAL_09_bur_podlažní_vestavby_SO 200" xfId="385"/>
    <cellStyle name="_PERSONAL_09_bur_podlažní_vestavby_Soupis prací_SO400 xls" xfId="386"/>
    <cellStyle name="_PERSONAL_09_buri_malby" xfId="387"/>
    <cellStyle name="_PERSONAL_09_buri_malby_rozpočet_" xfId="388"/>
    <cellStyle name="_PERSONAL_09_buri_malby_SO 100 kom_Soupis prací" xfId="389"/>
    <cellStyle name="_PERSONAL_09_buri_malby_SO 101 provizorní DZ" xfId="390"/>
    <cellStyle name="_PERSONAL_09_buri_malby_SO 200" xfId="391"/>
    <cellStyle name="_PERSONAL_09_buri_malby_Soupis prací_SO400 xls" xfId="392"/>
    <cellStyle name="_PERSONAL_09_buri_regaly" xfId="393"/>
    <cellStyle name="_PERSONAL_09_buri_regaly_rozpočet_" xfId="394"/>
    <cellStyle name="_PERSONAL_09_buri_regaly_SO 100 kom_Soupis prací" xfId="395"/>
    <cellStyle name="_PERSONAL_09_buri_regaly_SO 101 provizorní DZ" xfId="396"/>
    <cellStyle name="_PERSONAL_09_buri_regaly_SO 200" xfId="397"/>
    <cellStyle name="_PERSONAL_09_buri_regaly_Soupis prací_SO400 xls" xfId="398"/>
    <cellStyle name="_PERSONAL_09-13-zbytek" xfId="399"/>
    <cellStyle name="_PERSONAL_09-13-zbytek_6052_Úpravy v terminálu T3_RO_130124" xfId="400"/>
    <cellStyle name="_PERSONAL_09-13-zbytek_rozpočet_" xfId="401"/>
    <cellStyle name="_PERSONAL_09-13-zbytek_SO 100 kom_Soupis prací" xfId="402"/>
    <cellStyle name="_PERSONAL_09-13-zbytek_SO 101 provizorní DZ" xfId="403"/>
    <cellStyle name="_PERSONAL_09-13-zbytek_SO 200" xfId="404"/>
    <cellStyle name="_PERSONAL_09-13-zbytek_Soupis prací_SO400 xls" xfId="405"/>
    <cellStyle name="_PERSONAL_09-17" xfId="406"/>
    <cellStyle name="_PERSONAL_09-17_6052_Úpravy v terminálu T3_RO_130124" xfId="407"/>
    <cellStyle name="_PERSONAL_09-17_rozpočet_" xfId="408"/>
    <cellStyle name="_PERSONAL_09-17_SO 100 kom_Soupis prací" xfId="409"/>
    <cellStyle name="_PERSONAL_09-17_SO 101 provizorní DZ" xfId="410"/>
    <cellStyle name="_PERSONAL_09-17_SO 200" xfId="411"/>
    <cellStyle name="_PERSONAL_09-17_Soupis prací_SO400 xls" xfId="412"/>
    <cellStyle name="_PERSONAL_09-20" xfId="413"/>
    <cellStyle name="_PERSONAL_09-20_rozpočet_" xfId="414"/>
    <cellStyle name="_PERSONAL_09-20_SO 100 kom_Soupis prací" xfId="415"/>
    <cellStyle name="_PERSONAL_09-20_SO 101 provizorní DZ" xfId="416"/>
    <cellStyle name="_PERSONAL_09-20_SO 200" xfId="417"/>
    <cellStyle name="_PERSONAL_09-20_Soupis prací_SO400 xls" xfId="418"/>
    <cellStyle name="_PERSONAL_1" xfId="419"/>
    <cellStyle name="_PERSONAL_1_002_08_4914_002_01_09_17_002Technicka_specifikace_2etapa" xfId="420"/>
    <cellStyle name="_PERSONAL_1_002_08_4914_002_01_09_17_002Technicka_specifikace_2etapa_6052_Úpravy v terminálu T3_RO_130124" xfId="421"/>
    <cellStyle name="_PERSONAL_1_002_08_4914_002_01_09_17_002Technicka_specifikace_2etapa_rozpočet_" xfId="422"/>
    <cellStyle name="_PERSONAL_1_002_08_4914_002_01_09_17_002Technicka_specifikace_2etapa_SO 100 kom_Soupis prací" xfId="423"/>
    <cellStyle name="_PERSONAL_1_002_08_4914_002_01_09_17_002Technicka_specifikace_2etapa_SO 101 provizorní DZ" xfId="424"/>
    <cellStyle name="_PERSONAL_1_002_08_4914_002_01_09_17_002Technicka_specifikace_2etapa_SO 200" xfId="425"/>
    <cellStyle name="_PERSONAL_1_002_08_4914_002_01_09_17_002Technicka_specifikace_2etapa_Soupis prací_SO400 xls" xfId="426"/>
    <cellStyle name="_PERSONAL_1_09_bur_kanali" xfId="427"/>
    <cellStyle name="_PERSONAL_1_09_bur_kanali_rozpočet_" xfId="428"/>
    <cellStyle name="_PERSONAL_1_09_bur_kanali_SO 100 kom_Soupis prací" xfId="429"/>
    <cellStyle name="_PERSONAL_1_09_bur_kanali_SO 101 provizorní DZ" xfId="430"/>
    <cellStyle name="_PERSONAL_1_09_bur_kanali_SO 200" xfId="431"/>
    <cellStyle name="_PERSONAL_1_09_bur_kanali_Soupis prací_SO400 xls" xfId="432"/>
    <cellStyle name="_PERSONAL_1_09_bur_podlažní_vestavby" xfId="433"/>
    <cellStyle name="_PERSONAL_1_09_bur_podlažní_vestavby_rozpočet_" xfId="434"/>
    <cellStyle name="_PERSONAL_1_09_bur_podlažní_vestavby_SO 100 kom_Soupis prací" xfId="435"/>
    <cellStyle name="_PERSONAL_1_09_bur_podlažní_vestavby_SO 101 provizorní DZ" xfId="436"/>
    <cellStyle name="_PERSONAL_1_09_bur_podlažní_vestavby_SO 200" xfId="437"/>
    <cellStyle name="_PERSONAL_1_09_bur_podlažní_vestavby_Soupis prací_SO400 xls" xfId="438"/>
    <cellStyle name="_PERSONAL_1_09_buri_malby" xfId="439"/>
    <cellStyle name="_PERSONAL_1_09_buri_malby_rozpočet_" xfId="440"/>
    <cellStyle name="_PERSONAL_1_09_buri_malby_SO 100 kom_Soupis prací" xfId="441"/>
    <cellStyle name="_PERSONAL_1_09_buri_malby_SO 101 provizorní DZ" xfId="442"/>
    <cellStyle name="_PERSONAL_1_09_buri_malby_SO 200" xfId="443"/>
    <cellStyle name="_PERSONAL_1_09_buri_malby_Soupis prací_SO400 xls" xfId="444"/>
    <cellStyle name="_PERSONAL_1_09_buri_regaly" xfId="445"/>
    <cellStyle name="_PERSONAL_1_09_buri_regaly_rozpočet_" xfId="446"/>
    <cellStyle name="_PERSONAL_1_09_buri_regaly_SO 100 kom_Soupis prací" xfId="447"/>
    <cellStyle name="_PERSONAL_1_09_buri_regaly_SO 101 provizorní DZ" xfId="448"/>
    <cellStyle name="_PERSONAL_1_09_buri_regaly_SO 200" xfId="449"/>
    <cellStyle name="_PERSONAL_1_09_buri_regaly_Soupis prací_SO400 xls" xfId="450"/>
    <cellStyle name="_PERSONAL_1_09-13-zbytek" xfId="451"/>
    <cellStyle name="_PERSONAL_1_09-13-zbytek_6052_Úpravy v terminálu T3_RO_130124" xfId="452"/>
    <cellStyle name="_PERSONAL_1_09-13-zbytek_rozpočet_" xfId="453"/>
    <cellStyle name="_PERSONAL_1_09-13-zbytek_SO 100 kom_Soupis prací" xfId="454"/>
    <cellStyle name="_PERSONAL_1_09-13-zbytek_SO 101 provizorní DZ" xfId="455"/>
    <cellStyle name="_PERSONAL_1_09-13-zbytek_SO 200" xfId="456"/>
    <cellStyle name="_PERSONAL_1_09-13-zbytek_Soupis prací_SO400 xls" xfId="457"/>
    <cellStyle name="_PERSONAL_1_09-17" xfId="458"/>
    <cellStyle name="_PERSONAL_1_09-17_6052_Úpravy v terminálu T3_RO_130124" xfId="459"/>
    <cellStyle name="_PERSONAL_1_09-17_rozpočet_" xfId="460"/>
    <cellStyle name="_PERSONAL_1_09-17_SO 100 kom_Soupis prací" xfId="461"/>
    <cellStyle name="_PERSONAL_1_09-17_SO 101 provizorní DZ" xfId="462"/>
    <cellStyle name="_PERSONAL_1_09-17_SO 200" xfId="463"/>
    <cellStyle name="_PERSONAL_1_09-17_Soupis prací_SO400 xls" xfId="464"/>
    <cellStyle name="_PERSONAL_1_09-20" xfId="465"/>
    <cellStyle name="_PERSONAL_1_09-20_rozpočet_" xfId="466"/>
    <cellStyle name="_PERSONAL_1_09-20_SO 100 kom_Soupis prací" xfId="467"/>
    <cellStyle name="_PERSONAL_1_09-20_SO 101 provizorní DZ" xfId="468"/>
    <cellStyle name="_PERSONAL_1_09-20_SO 200" xfId="469"/>
    <cellStyle name="_PERSONAL_1_09-20_Soupis prací_SO400 xls" xfId="470"/>
    <cellStyle name="_PERSONAL_1_Rekapitulace SmCB" xfId="471"/>
    <cellStyle name="_PERSONAL_1_rozpočet_" xfId="472"/>
    <cellStyle name="_PERSONAL_1_SO 000 Pozadavky investora" xfId="473"/>
    <cellStyle name="_PERSONAL_1_SO 000-002" xfId="474"/>
    <cellStyle name="_PERSONAL_1_SO 05 interiér propočet" xfId="475"/>
    <cellStyle name="_PERSONAL_1_SO 05 interiér propočet_6052_Úpravy v terminálu T3_RO_130124" xfId="476"/>
    <cellStyle name="_PERSONAL_1_SO 05 interiér propočet_rozpočet_" xfId="477"/>
    <cellStyle name="_PERSONAL_1_SO 05 interiér propočet_SO 100 kom_Soupis prací" xfId="478"/>
    <cellStyle name="_PERSONAL_1_SO 05 interiér propočet_SO 101 provizorní DZ" xfId="479"/>
    <cellStyle name="_PERSONAL_1_SO 05 interiér propočet_SO 200" xfId="480"/>
    <cellStyle name="_PERSONAL_1_SO 05 interiér propočet_Soupis prací_SO400 xls" xfId="481"/>
    <cellStyle name="_PERSONAL_1_SO 05 střecha propočet" xfId="482"/>
    <cellStyle name="_PERSONAL_1_SO 05 střecha propočet_6052_Úpravy v terminálu T3_RO_130124" xfId="483"/>
    <cellStyle name="_PERSONAL_1_SO 05 střecha propočet_rozpočet_" xfId="484"/>
    <cellStyle name="_PERSONAL_1_SO 05 střecha propočet_SO 100 kom_Soupis prací" xfId="485"/>
    <cellStyle name="_PERSONAL_1_SO 05 střecha propočet_SO 101 provizorní DZ" xfId="486"/>
    <cellStyle name="_PERSONAL_1_SO 05 střecha propočet_SO 200" xfId="487"/>
    <cellStyle name="_PERSONAL_1_SO 05 střecha propočet_Soupis prací_SO400 xls" xfId="488"/>
    <cellStyle name="_PERSONAL_1_SO 05 vzduchové sanační úpravy propočet" xfId="489"/>
    <cellStyle name="_PERSONAL_1_SO 05 vzduchové sanační úpravy propočet_6052_Úpravy v terminálu T3_RO_130124" xfId="490"/>
    <cellStyle name="_PERSONAL_1_SO 05 vzduchové sanační úpravy propočet_rozpočet_" xfId="491"/>
    <cellStyle name="_PERSONAL_1_SO 05 vzduchové sanační úpravy propočet_SO 100 kom_Soupis prací" xfId="492"/>
    <cellStyle name="_PERSONAL_1_SO 05 vzduchové sanační úpravy propočet_SO 101 provizorní DZ" xfId="493"/>
    <cellStyle name="_PERSONAL_1_SO 05 vzduchové sanační úpravy propočet_SO 200" xfId="494"/>
    <cellStyle name="_PERSONAL_1_SO 05 vzduchové sanační úpravy propočet_Soupis prací_SO400 xls" xfId="495"/>
    <cellStyle name="_PERSONAL_1_SO 100 kom_Soupis prací" xfId="496"/>
    <cellStyle name="_PERSONAL_1_SO 100-199" xfId="497"/>
    <cellStyle name="_PERSONAL_1_SO 101 provizorní DZ" xfId="498"/>
    <cellStyle name="_PERSONAL_1_SO 20_stavba" xfId="499"/>
    <cellStyle name="_PERSONAL_1_SO 200" xfId="500"/>
    <cellStyle name="_PERSONAL_1_SO 200-220" xfId="501"/>
    <cellStyle name="_PERSONAL_1_SO 260-270" xfId="502"/>
    <cellStyle name="_PERSONAL_1_SO 300-330" xfId="503"/>
    <cellStyle name="_PERSONAL_1_SO 350-365" xfId="504"/>
    <cellStyle name="_PERSONAL_1_SO 370" xfId="505"/>
    <cellStyle name="_PERSONAL_1_SO 440-449" xfId="506"/>
    <cellStyle name="_PERSONAL_1_SO 460-469" xfId="507"/>
    <cellStyle name="_PERSONAL_1_SO 520-536" xfId="508"/>
    <cellStyle name="_PERSONAL_1_SO 800-809" xfId="509"/>
    <cellStyle name="_PERSONAL_1_Soupis prací_SO400 xls" xfId="510"/>
    <cellStyle name="_PERSONAL_Rekapitulace SmCB" xfId="511"/>
    <cellStyle name="_PERSONAL_rozpočet_" xfId="512"/>
    <cellStyle name="_PERSONAL_SO 000 Pozadavky investora" xfId="513"/>
    <cellStyle name="_PERSONAL_SO 000-002" xfId="514"/>
    <cellStyle name="_PERSONAL_SO 05 interiér propočet" xfId="515"/>
    <cellStyle name="_PERSONAL_SO 05 interiér propočet_6052_Úpravy v terminálu T3_RO_130124" xfId="516"/>
    <cellStyle name="_PERSONAL_SO 05 interiér propočet_rozpočet_" xfId="517"/>
    <cellStyle name="_PERSONAL_SO 05 interiér propočet_SO 100 kom_Soupis prací" xfId="518"/>
    <cellStyle name="_PERSONAL_SO 05 interiér propočet_SO 101 provizorní DZ" xfId="519"/>
    <cellStyle name="_PERSONAL_SO 05 interiér propočet_SO 200" xfId="520"/>
    <cellStyle name="_PERSONAL_SO 05 interiér propočet_Soupis prací_SO400 xls" xfId="521"/>
    <cellStyle name="_PERSONAL_SO 05 střecha propočet" xfId="522"/>
    <cellStyle name="_PERSONAL_SO 05 střecha propočet_6052_Úpravy v terminálu T3_RO_130124" xfId="523"/>
    <cellStyle name="_PERSONAL_SO 05 střecha propočet_rozpočet_" xfId="524"/>
    <cellStyle name="_PERSONAL_SO 05 střecha propočet_SO 100 kom_Soupis prací" xfId="525"/>
    <cellStyle name="_PERSONAL_SO 05 střecha propočet_SO 101 provizorní DZ" xfId="526"/>
    <cellStyle name="_PERSONAL_SO 05 střecha propočet_SO 200" xfId="527"/>
    <cellStyle name="_PERSONAL_SO 05 střecha propočet_Soupis prací_SO400 xls" xfId="528"/>
    <cellStyle name="_PERSONAL_SO 05 vzduchové sanační úpravy propočet" xfId="529"/>
    <cellStyle name="_PERSONAL_SO 05 vzduchové sanační úpravy propočet_6052_Úpravy v terminálu T3_RO_130124" xfId="530"/>
    <cellStyle name="_PERSONAL_SO 05 vzduchové sanační úpravy propočet_rozpočet_" xfId="531"/>
    <cellStyle name="_PERSONAL_SO 05 vzduchové sanační úpravy propočet_SO 100 kom_Soupis prací" xfId="532"/>
    <cellStyle name="_PERSONAL_SO 05 vzduchové sanační úpravy propočet_SO 101 provizorní DZ" xfId="533"/>
    <cellStyle name="_PERSONAL_SO 05 vzduchové sanační úpravy propočet_SO 200" xfId="534"/>
    <cellStyle name="_PERSONAL_SO 05 vzduchové sanační úpravy propočet_Soupis prací_SO400 xls" xfId="535"/>
    <cellStyle name="_PERSONAL_SO 100 kom_Soupis prací" xfId="536"/>
    <cellStyle name="_PERSONAL_SO 100-199" xfId="537"/>
    <cellStyle name="_PERSONAL_SO 101 provizorní DZ" xfId="538"/>
    <cellStyle name="_PERSONAL_SO 20_stavba" xfId="539"/>
    <cellStyle name="_PERSONAL_SO 200" xfId="540"/>
    <cellStyle name="_PERSONAL_SO 200-220" xfId="541"/>
    <cellStyle name="_PERSONAL_SO 260-270" xfId="542"/>
    <cellStyle name="_PERSONAL_SO 300-330" xfId="543"/>
    <cellStyle name="_PERSONAL_SO 350-365" xfId="544"/>
    <cellStyle name="_PERSONAL_SO 370" xfId="545"/>
    <cellStyle name="_PERSONAL_SO 440-449" xfId="546"/>
    <cellStyle name="_PERSONAL_SO 460-469" xfId="547"/>
    <cellStyle name="_PERSONAL_SO 520-536" xfId="548"/>
    <cellStyle name="_PERSONAL_SO 800-809" xfId="549"/>
    <cellStyle name="_PERSONAL_Soupis prací_SO400 xls" xfId="550"/>
    <cellStyle name="_Q-Sadovky-výkaz-2003-07-01" xfId="551"/>
    <cellStyle name="_Q-Sadovky-výkaz-2003-07-01 2" xfId="1431"/>
    <cellStyle name="_Q-Sadovky-výkaz-2003-07-01_002_08_4914_002_01_09_17_002Technicka_specifikace_2etapa" xfId="552"/>
    <cellStyle name="_Q-Sadovky-výkaz-2003-07-01_002_08_4914_002_01_09_17_002Technicka_specifikace_2etapa_6052_Úpravy v terminálu T3_RO_130124" xfId="553"/>
    <cellStyle name="_Q-Sadovky-výkaz-2003-07-01_002_08_4914_002_01_09_17_002Technicka_specifikace_2etapa_rozpočet_" xfId="554"/>
    <cellStyle name="_Q-Sadovky-výkaz-2003-07-01_002_08_4914_002_01_09_17_002Technicka_specifikace_2etapa_SO 100 kom_Soupis prací" xfId="555"/>
    <cellStyle name="_Q-Sadovky-výkaz-2003-07-01_002_08_4914_002_01_09_17_002Technicka_specifikace_2etapa_SO 101 provizorní DZ" xfId="556"/>
    <cellStyle name="_Q-Sadovky-výkaz-2003-07-01_002_08_4914_002_01_09_17_002Technicka_specifikace_2etapa_SO 200" xfId="557"/>
    <cellStyle name="_Q-Sadovky-výkaz-2003-07-01_002_08_4914_002_01_09_17_002Technicka_specifikace_2etapa_Soupis prací_SO400 xls" xfId="558"/>
    <cellStyle name="_Q-Sadovky-výkaz-2003-07-01_09-13-zbytek" xfId="559"/>
    <cellStyle name="_Q-Sadovky-výkaz-2003-07-01_09-13-zbytek_6052_Úpravy v terminálu T3_RO_130124" xfId="560"/>
    <cellStyle name="_Q-Sadovky-výkaz-2003-07-01_09-13-zbytek_rozpočet_" xfId="561"/>
    <cellStyle name="_Q-Sadovky-výkaz-2003-07-01_09-13-zbytek_SO 100 kom_Soupis prací" xfId="562"/>
    <cellStyle name="_Q-Sadovky-výkaz-2003-07-01_09-13-zbytek_SO 101 provizorní DZ" xfId="563"/>
    <cellStyle name="_Q-Sadovky-výkaz-2003-07-01_09-13-zbytek_SO 200" xfId="564"/>
    <cellStyle name="_Q-Sadovky-výkaz-2003-07-01_09-13-zbytek_Soupis prací_SO400 xls" xfId="565"/>
    <cellStyle name="_Q-Sadovky-výkaz-2003-07-01_09-17" xfId="566"/>
    <cellStyle name="_Q-Sadovky-výkaz-2003-07-01_09-17_6052_Úpravy v terminálu T3_RO_130124" xfId="567"/>
    <cellStyle name="_Q-Sadovky-výkaz-2003-07-01_09-17_rozpočet_" xfId="568"/>
    <cellStyle name="_Q-Sadovky-výkaz-2003-07-01_09-17_SO 100 kom_Soupis prací" xfId="569"/>
    <cellStyle name="_Q-Sadovky-výkaz-2003-07-01_09-17_SO 101 provizorní DZ" xfId="570"/>
    <cellStyle name="_Q-Sadovky-výkaz-2003-07-01_09-17_SO 200" xfId="571"/>
    <cellStyle name="_Q-Sadovky-výkaz-2003-07-01_09-17_Soupis prací_SO400 xls" xfId="572"/>
    <cellStyle name="_Q-Sadovky-výkaz-2003-07-01_1" xfId="573"/>
    <cellStyle name="_Q-Sadovky-výkaz-2003-07-01_1_002_08_4914_002_01_09_17_002Technicka_specifikace_2etapa" xfId="574"/>
    <cellStyle name="_Q-Sadovky-výkaz-2003-07-01_1_002_08_4914_002_01_09_17_002Technicka_specifikace_2etapa 2" xfId="575"/>
    <cellStyle name="_Q-Sadovky-výkaz-2003-07-01_1_002_08_4914_002_01_09_17_002Technicka_specifikace_2etapa_6052_Úpravy v terminálu T3_RO_130124" xfId="576"/>
    <cellStyle name="_Q-Sadovky-výkaz-2003-07-01_1_002_08_4914_002_01_09_17_002Technicka_specifikace_2etapa_rozpočet_" xfId="577"/>
    <cellStyle name="_Q-Sadovky-výkaz-2003-07-01_1_002_08_4914_002_01_09_17_002Technicka_specifikace_2etapa_SO 100 kom_Soupis prací" xfId="578"/>
    <cellStyle name="_Q-Sadovky-výkaz-2003-07-01_1_002_08_4914_002_01_09_17_002Technicka_specifikace_2etapa_SO 101 provizorní DZ" xfId="579"/>
    <cellStyle name="_Q-Sadovky-výkaz-2003-07-01_1_002_08_4914_002_01_09_17_002Technicka_specifikace_2etapa_SO 200" xfId="580"/>
    <cellStyle name="_Q-Sadovky-výkaz-2003-07-01_1_002_08_4914_002_01_09_17_002Technicka_specifikace_2etapa_Soupis prací_SO400 xls" xfId="581"/>
    <cellStyle name="_Q-Sadovky-výkaz-2003-07-01_1_09_bur_kanali" xfId="582"/>
    <cellStyle name="_Q-Sadovky-výkaz-2003-07-01_1_09_bur_kanali_rozpočet_" xfId="583"/>
    <cellStyle name="_Q-Sadovky-výkaz-2003-07-01_1_09_bur_kanali_SO 100 kom_Soupis prací" xfId="584"/>
    <cellStyle name="_Q-Sadovky-výkaz-2003-07-01_1_09_bur_kanali_SO 101 provizorní DZ" xfId="585"/>
    <cellStyle name="_Q-Sadovky-výkaz-2003-07-01_1_09_bur_kanali_SO 200" xfId="586"/>
    <cellStyle name="_Q-Sadovky-výkaz-2003-07-01_1_09_bur_kanali_Soupis prací_SO400 xls" xfId="587"/>
    <cellStyle name="_Q-Sadovky-výkaz-2003-07-01_1_09_bur_podlažní_vestavby" xfId="588"/>
    <cellStyle name="_Q-Sadovky-výkaz-2003-07-01_1_09_bur_podlažní_vestavby_rozpočet_" xfId="589"/>
    <cellStyle name="_Q-Sadovky-výkaz-2003-07-01_1_09_bur_podlažní_vestavby_SO 100 kom_Soupis prací" xfId="590"/>
    <cellStyle name="_Q-Sadovky-výkaz-2003-07-01_1_09_bur_podlažní_vestavby_SO 101 provizorní DZ" xfId="591"/>
    <cellStyle name="_Q-Sadovky-výkaz-2003-07-01_1_09_bur_podlažní_vestavby_SO 200" xfId="592"/>
    <cellStyle name="_Q-Sadovky-výkaz-2003-07-01_1_09_bur_podlažní_vestavby_Soupis prací_SO400 xls" xfId="593"/>
    <cellStyle name="_Q-Sadovky-výkaz-2003-07-01_1_09_buri_malby" xfId="594"/>
    <cellStyle name="_Q-Sadovky-výkaz-2003-07-01_1_09_buri_malby_rozpočet_" xfId="595"/>
    <cellStyle name="_Q-Sadovky-výkaz-2003-07-01_1_09_buri_malby_SO 100 kom_Soupis prací" xfId="596"/>
    <cellStyle name="_Q-Sadovky-výkaz-2003-07-01_1_09_buri_malby_SO 101 provizorní DZ" xfId="597"/>
    <cellStyle name="_Q-Sadovky-výkaz-2003-07-01_1_09_buri_malby_SO 200" xfId="598"/>
    <cellStyle name="_Q-Sadovky-výkaz-2003-07-01_1_09_buri_malby_Soupis prací_SO400 xls" xfId="599"/>
    <cellStyle name="_Q-Sadovky-výkaz-2003-07-01_1_09_buri_regaly" xfId="600"/>
    <cellStyle name="_Q-Sadovky-výkaz-2003-07-01_1_09_buri_regaly_rozpočet_" xfId="601"/>
    <cellStyle name="_Q-Sadovky-výkaz-2003-07-01_1_09_buri_regaly_SO 100 kom_Soupis prací" xfId="602"/>
    <cellStyle name="_Q-Sadovky-výkaz-2003-07-01_1_09_buri_regaly_SO 101 provizorní DZ" xfId="603"/>
    <cellStyle name="_Q-Sadovky-výkaz-2003-07-01_1_09_buri_regaly_SO 200" xfId="604"/>
    <cellStyle name="_Q-Sadovky-výkaz-2003-07-01_1_09_buri_regaly_Soupis prací_SO400 xls" xfId="605"/>
    <cellStyle name="_Q-Sadovky-výkaz-2003-07-01_1_09-13-zbytek" xfId="606"/>
    <cellStyle name="_Q-Sadovky-výkaz-2003-07-01_1_09-13-zbytek 2" xfId="607"/>
    <cellStyle name="_Q-Sadovky-výkaz-2003-07-01_1_09-13-zbytek_6052_Úpravy v terminálu T3_RO_130124" xfId="608"/>
    <cellStyle name="_Q-Sadovky-výkaz-2003-07-01_1_09-13-zbytek_rozpočet_" xfId="609"/>
    <cellStyle name="_Q-Sadovky-výkaz-2003-07-01_1_09-13-zbytek_SO 100 kom_Soupis prací" xfId="610"/>
    <cellStyle name="_Q-Sadovky-výkaz-2003-07-01_1_09-13-zbytek_SO 101 provizorní DZ" xfId="611"/>
    <cellStyle name="_Q-Sadovky-výkaz-2003-07-01_1_09-13-zbytek_SO 200" xfId="612"/>
    <cellStyle name="_Q-Sadovky-výkaz-2003-07-01_1_09-13-zbytek_Soupis prací_SO400 xls" xfId="613"/>
    <cellStyle name="_Q-Sadovky-výkaz-2003-07-01_1_09-17" xfId="614"/>
    <cellStyle name="_Q-Sadovky-výkaz-2003-07-01_1_09-17 2" xfId="615"/>
    <cellStyle name="_Q-Sadovky-výkaz-2003-07-01_1_09-17_6052_Úpravy v terminálu T3_RO_130124" xfId="616"/>
    <cellStyle name="_Q-Sadovky-výkaz-2003-07-01_1_09-17_rozpočet_" xfId="617"/>
    <cellStyle name="_Q-Sadovky-výkaz-2003-07-01_1_09-17_SO 100 kom_Soupis prací" xfId="618"/>
    <cellStyle name="_Q-Sadovky-výkaz-2003-07-01_1_09-17_SO 101 provizorní DZ" xfId="619"/>
    <cellStyle name="_Q-Sadovky-výkaz-2003-07-01_1_09-17_SO 200" xfId="620"/>
    <cellStyle name="_Q-Sadovky-výkaz-2003-07-01_1_09-17_Soupis prací_SO400 xls" xfId="621"/>
    <cellStyle name="_Q-Sadovky-výkaz-2003-07-01_1_09-20" xfId="622"/>
    <cellStyle name="_Q-Sadovky-výkaz-2003-07-01_1_09-20_rozpočet_" xfId="623"/>
    <cellStyle name="_Q-Sadovky-výkaz-2003-07-01_1_09-20_SO 100 kom_Soupis prací" xfId="624"/>
    <cellStyle name="_Q-Sadovky-výkaz-2003-07-01_1_09-20_SO 101 provizorní DZ" xfId="625"/>
    <cellStyle name="_Q-Sadovky-výkaz-2003-07-01_1_09-20_SO 200" xfId="626"/>
    <cellStyle name="_Q-Sadovky-výkaz-2003-07-01_1_09-20_Soupis prací_SO400 xls" xfId="627"/>
    <cellStyle name="_Q-Sadovky-výkaz-2003-07-01_1_Rekapitulace SmCB" xfId="628"/>
    <cellStyle name="_Q-Sadovky-výkaz-2003-07-01_1_rozpočet_" xfId="629"/>
    <cellStyle name="_Q-Sadovky-výkaz-2003-07-01_1_SO 000 Pozadavky investora" xfId="630"/>
    <cellStyle name="_Q-Sadovky-výkaz-2003-07-01_1_SO 000-002" xfId="631"/>
    <cellStyle name="_Q-Sadovky-výkaz-2003-07-01_1_SO 05 interiér propočet" xfId="632"/>
    <cellStyle name="_Q-Sadovky-výkaz-2003-07-01_1_SO 05 interiér propočet 2" xfId="633"/>
    <cellStyle name="_Q-Sadovky-výkaz-2003-07-01_1_SO 05 interiér propočet_6052_Úpravy v terminálu T3_RO_130124" xfId="634"/>
    <cellStyle name="_Q-Sadovky-výkaz-2003-07-01_1_SO 05 interiér propočet_rozpočet_" xfId="635"/>
    <cellStyle name="_Q-Sadovky-výkaz-2003-07-01_1_SO 05 interiér propočet_SO 100 kom_Soupis prací" xfId="636"/>
    <cellStyle name="_Q-Sadovky-výkaz-2003-07-01_1_SO 05 interiér propočet_SO 101 provizorní DZ" xfId="637"/>
    <cellStyle name="_Q-Sadovky-výkaz-2003-07-01_1_SO 05 interiér propočet_SO 200" xfId="638"/>
    <cellStyle name="_Q-Sadovky-výkaz-2003-07-01_1_SO 05 interiér propočet_Soupis prací_SO400 xls" xfId="639"/>
    <cellStyle name="_Q-Sadovky-výkaz-2003-07-01_1_SO 05 střecha propočet" xfId="640"/>
    <cellStyle name="_Q-Sadovky-výkaz-2003-07-01_1_SO 05 střecha propočet 2" xfId="641"/>
    <cellStyle name="_Q-Sadovky-výkaz-2003-07-01_1_SO 05 střecha propočet_6052_Úpravy v terminálu T3_RO_130124" xfId="642"/>
    <cellStyle name="_Q-Sadovky-výkaz-2003-07-01_1_SO 05 střecha propočet_rozpočet_" xfId="643"/>
    <cellStyle name="_Q-Sadovky-výkaz-2003-07-01_1_SO 05 střecha propočet_SO 100 kom_Soupis prací" xfId="644"/>
    <cellStyle name="_Q-Sadovky-výkaz-2003-07-01_1_SO 05 střecha propočet_SO 101 provizorní DZ" xfId="645"/>
    <cellStyle name="_Q-Sadovky-výkaz-2003-07-01_1_SO 05 střecha propočet_SO 200" xfId="646"/>
    <cellStyle name="_Q-Sadovky-výkaz-2003-07-01_1_SO 05 střecha propočet_Soupis prací_SO400 xls" xfId="647"/>
    <cellStyle name="_Q-Sadovky-výkaz-2003-07-01_1_SO 05 vzduchové sanační úpravy propočet" xfId="648"/>
    <cellStyle name="_Q-Sadovky-výkaz-2003-07-01_1_SO 05 vzduchové sanační úpravy propočet 2" xfId="649"/>
    <cellStyle name="_Q-Sadovky-výkaz-2003-07-01_1_SO 05 vzduchové sanační úpravy propočet_6052_Úpravy v terminálu T3_RO_130124" xfId="650"/>
    <cellStyle name="_Q-Sadovky-výkaz-2003-07-01_1_SO 05 vzduchové sanační úpravy propočet_rozpočet_" xfId="651"/>
    <cellStyle name="_Q-Sadovky-výkaz-2003-07-01_1_SO 05 vzduchové sanační úpravy propočet_SO 100 kom_Soupis prací" xfId="652"/>
    <cellStyle name="_Q-Sadovky-výkaz-2003-07-01_1_SO 05 vzduchové sanační úpravy propočet_SO 101 provizorní DZ" xfId="653"/>
    <cellStyle name="_Q-Sadovky-výkaz-2003-07-01_1_SO 05 vzduchové sanační úpravy propočet_SO 200" xfId="654"/>
    <cellStyle name="_Q-Sadovky-výkaz-2003-07-01_1_SO 05 vzduchové sanační úpravy propočet_Soupis prací_SO400 xls" xfId="655"/>
    <cellStyle name="_Q-Sadovky-výkaz-2003-07-01_1_SO 100 kom_Soupis prací" xfId="656"/>
    <cellStyle name="_Q-Sadovky-výkaz-2003-07-01_1_SO 100-199" xfId="657"/>
    <cellStyle name="_Q-Sadovky-výkaz-2003-07-01_1_SO 101 provizorní DZ" xfId="658"/>
    <cellStyle name="_Q-Sadovky-výkaz-2003-07-01_1_SO 20_stavba" xfId="659"/>
    <cellStyle name="_Q-Sadovky-výkaz-2003-07-01_1_SO 200" xfId="660"/>
    <cellStyle name="_Q-Sadovky-výkaz-2003-07-01_1_SO 200-220" xfId="661"/>
    <cellStyle name="_Q-Sadovky-výkaz-2003-07-01_1_SO 260-270" xfId="662"/>
    <cellStyle name="_Q-Sadovky-výkaz-2003-07-01_1_SO 300-330" xfId="663"/>
    <cellStyle name="_Q-Sadovky-výkaz-2003-07-01_1_SO 350-365" xfId="664"/>
    <cellStyle name="_Q-Sadovky-výkaz-2003-07-01_1_SO 370" xfId="665"/>
    <cellStyle name="_Q-Sadovky-výkaz-2003-07-01_1_SO 440-449" xfId="666"/>
    <cellStyle name="_Q-Sadovky-výkaz-2003-07-01_1_SO 460-469" xfId="667"/>
    <cellStyle name="_Q-Sadovky-výkaz-2003-07-01_1_SO 520-536" xfId="668"/>
    <cellStyle name="_Q-Sadovky-výkaz-2003-07-01_1_SO 800-809" xfId="669"/>
    <cellStyle name="_Q-Sadovky-výkaz-2003-07-01_1_Soupis prací_SO400 xls" xfId="670"/>
    <cellStyle name="_Q-Sadovky-výkaz-2003-07-01_2" xfId="671"/>
    <cellStyle name="_Q-Sadovky-výkaz-2003-07-01_2_002_08_4914_002_01_09_17_002Technicka_specifikace_2etapa" xfId="672"/>
    <cellStyle name="_Q-Sadovky-výkaz-2003-07-01_2_002_08_4914_002_01_09_17_002Technicka_specifikace_2etapa 2" xfId="673"/>
    <cellStyle name="_Q-Sadovky-výkaz-2003-07-01_2_002_08_4914_002_01_09_17_002Technicka_specifikace_2etapa_5724_DVZ_SO_10-02_oceneny_VV" xfId="674"/>
    <cellStyle name="_Q-Sadovky-výkaz-2003-07-01_2_002_08_4914_002_01_09_17_002Technicka_specifikace_2etapa_5724_DVZ_SO_10-03_oceneny_VV (2)" xfId="675"/>
    <cellStyle name="_Q-Sadovky-výkaz-2003-07-01_2_002_08_4914_002_01_09_17_002Technicka_specifikace_2etapa_5806_Mustek_Ražby_RO" xfId="676"/>
    <cellStyle name="_Q-Sadovky-výkaz-2003-07-01_2_002_08_4914_002_01_09_17_002Technicka_specifikace_2etapa_6052_Úpravy v terminálu T3_RO_130124" xfId="677"/>
    <cellStyle name="_Q-Sadovky-výkaz-2003-07-01_2_002_08_4914_002_01_09_17_002Technicka_specifikace_2etapa_PS94_strojni zarizeni_NR" xfId="678"/>
    <cellStyle name="_Q-Sadovky-výkaz-2003-07-01_2_002_08_4914_002_01_09_17_002Technicka_specifikace_2etapa_rozpočet_" xfId="679"/>
    <cellStyle name="_Q-Sadovky-výkaz-2003-07-01_2_002_08_4914_002_01_09_17_002Technicka_specifikace_2etapa_Rozpočet_ stavba_koupaliště Luka" xfId="680"/>
    <cellStyle name="_Q-Sadovky-výkaz-2003-07-01_2_002_08_4914_002_01_09_17_002Technicka_specifikace_2etapa_rozpočet__PS94_strojni zarizeni_NR" xfId="681"/>
    <cellStyle name="_Q-Sadovky-výkaz-2003-07-01_2_002_08_4914_002_01_09_17_002Technicka_specifikace_2etapa_rozpočet__Rozpočet_ stavba_koupaliště Luka" xfId="682"/>
    <cellStyle name="_Q-Sadovky-výkaz-2003-07-01_2_002_08_4914_002_01_09_17_002Technicka_specifikace_2etapa_SO 100 kom_Soupis prací" xfId="683"/>
    <cellStyle name="_Q-Sadovky-výkaz-2003-07-01_2_002_08_4914_002_01_09_17_002Technicka_specifikace_2etapa_SO 100 kom_Soupis prací_PS94_strojni zarizeni_NR" xfId="684"/>
    <cellStyle name="_Q-Sadovky-výkaz-2003-07-01_2_002_08_4914_002_01_09_17_002Technicka_specifikace_2etapa_SO 100 kom_Soupis prací_Rozpočet_ stavba_koupaliště Luka" xfId="685"/>
    <cellStyle name="_Q-Sadovky-výkaz-2003-07-01_2_002_08_4914_002_01_09_17_002Technicka_specifikace_2etapa_SO 101 provizorní DZ" xfId="686"/>
    <cellStyle name="_Q-Sadovky-výkaz-2003-07-01_2_002_08_4914_002_01_09_17_002Technicka_specifikace_2etapa_SO 101 provizorní DZ_PS94_strojni zarizeni_NR" xfId="687"/>
    <cellStyle name="_Q-Sadovky-výkaz-2003-07-01_2_002_08_4914_002_01_09_17_002Technicka_specifikace_2etapa_SO 101 provizorní DZ_Rozpočet_ stavba_koupaliště Luka" xfId="688"/>
    <cellStyle name="_Q-Sadovky-výkaz-2003-07-01_2_002_08_4914_002_01_09_17_002Technicka_specifikace_2etapa_SO 200" xfId="689"/>
    <cellStyle name="_Q-Sadovky-výkaz-2003-07-01_2_002_08_4914_002_01_09_17_002Technicka_specifikace_2etapa_SO 200_PS94_strojni zarizeni_NR" xfId="690"/>
    <cellStyle name="_Q-Sadovky-výkaz-2003-07-01_2_002_08_4914_002_01_09_17_002Technicka_specifikace_2etapa_SO 200_Rozpočet_ stavba_koupaliště Luka" xfId="691"/>
    <cellStyle name="_Q-Sadovky-výkaz-2003-07-01_2_002_08_4914_002_01_09_17_002Technicka_specifikace_2etapa_Soupis prací_SO400 xls" xfId="692"/>
    <cellStyle name="_Q-Sadovky-výkaz-2003-07-01_2_002_08_4914_002_01_09_17_002Technicka_specifikace_2etapa_Soupis prací_SO400 xls_PS94_strojni zarizeni_NR" xfId="693"/>
    <cellStyle name="_Q-Sadovky-výkaz-2003-07-01_2_002_08_4914_002_01_09_17_002Technicka_specifikace_2etapa_Soupis prací_SO400 xls_Rozpočet_ stavba_koupaliště Luka" xfId="694"/>
    <cellStyle name="_Q-Sadovky-výkaz-2003-07-01_2_09_bur_kanali" xfId="695"/>
    <cellStyle name="_Q-Sadovky-výkaz-2003-07-01_2_09_bur_kanali_rozpočet_" xfId="696"/>
    <cellStyle name="_Q-Sadovky-výkaz-2003-07-01_2_09_bur_kanali_SO 100 kom_Soupis prací" xfId="697"/>
    <cellStyle name="_Q-Sadovky-výkaz-2003-07-01_2_09_bur_kanali_SO 101 provizorní DZ" xfId="698"/>
    <cellStyle name="_Q-Sadovky-výkaz-2003-07-01_2_09_bur_kanali_SO 200" xfId="699"/>
    <cellStyle name="_Q-Sadovky-výkaz-2003-07-01_2_09_bur_kanali_Soupis prací_SO400 xls" xfId="700"/>
    <cellStyle name="_Q-Sadovky-výkaz-2003-07-01_2_09_bur_podlažní_vestavby" xfId="701"/>
    <cellStyle name="_Q-Sadovky-výkaz-2003-07-01_2_09_bur_podlažní_vestavby_rozpočet_" xfId="702"/>
    <cellStyle name="_Q-Sadovky-výkaz-2003-07-01_2_09_bur_podlažní_vestavby_SO 100 kom_Soupis prací" xfId="703"/>
    <cellStyle name="_Q-Sadovky-výkaz-2003-07-01_2_09_bur_podlažní_vestavby_SO 101 provizorní DZ" xfId="704"/>
    <cellStyle name="_Q-Sadovky-výkaz-2003-07-01_2_09_bur_podlažní_vestavby_SO 200" xfId="705"/>
    <cellStyle name="_Q-Sadovky-výkaz-2003-07-01_2_09_bur_podlažní_vestavby_Soupis prací_SO400 xls" xfId="706"/>
    <cellStyle name="_Q-Sadovky-výkaz-2003-07-01_2_09_buri_malby" xfId="707"/>
    <cellStyle name="_Q-Sadovky-výkaz-2003-07-01_2_09_buri_malby_rozpočet_" xfId="708"/>
    <cellStyle name="_Q-Sadovky-výkaz-2003-07-01_2_09_buri_malby_SO 100 kom_Soupis prací" xfId="709"/>
    <cellStyle name="_Q-Sadovky-výkaz-2003-07-01_2_09_buri_malby_SO 101 provizorní DZ" xfId="710"/>
    <cellStyle name="_Q-Sadovky-výkaz-2003-07-01_2_09_buri_malby_SO 200" xfId="711"/>
    <cellStyle name="_Q-Sadovky-výkaz-2003-07-01_2_09_buri_malby_Soupis prací_SO400 xls" xfId="712"/>
    <cellStyle name="_Q-Sadovky-výkaz-2003-07-01_2_09_buri_regaly" xfId="713"/>
    <cellStyle name="_Q-Sadovky-výkaz-2003-07-01_2_09_buri_regaly_rozpočet_" xfId="714"/>
    <cellStyle name="_Q-Sadovky-výkaz-2003-07-01_2_09_buri_regaly_SO 100 kom_Soupis prací" xfId="715"/>
    <cellStyle name="_Q-Sadovky-výkaz-2003-07-01_2_09_buri_regaly_SO 101 provizorní DZ" xfId="716"/>
    <cellStyle name="_Q-Sadovky-výkaz-2003-07-01_2_09_buri_regaly_SO 200" xfId="717"/>
    <cellStyle name="_Q-Sadovky-výkaz-2003-07-01_2_09_buri_regaly_Soupis prací_SO400 xls" xfId="718"/>
    <cellStyle name="_Q-Sadovky-výkaz-2003-07-01_2_09-13-zbytek" xfId="719"/>
    <cellStyle name="_Q-Sadovky-výkaz-2003-07-01_2_09-13-zbytek 2" xfId="720"/>
    <cellStyle name="_Q-Sadovky-výkaz-2003-07-01_2_09-13-zbytek_5724_DVZ_SO_10-02_oceneny_VV" xfId="721"/>
    <cellStyle name="_Q-Sadovky-výkaz-2003-07-01_2_09-13-zbytek_5724_DVZ_SO_10-03_oceneny_VV (2)" xfId="722"/>
    <cellStyle name="_Q-Sadovky-výkaz-2003-07-01_2_09-13-zbytek_5806_Mustek_Ražby_RO" xfId="723"/>
    <cellStyle name="_Q-Sadovky-výkaz-2003-07-01_2_09-13-zbytek_6052_Úpravy v terminálu T3_RO_130124" xfId="724"/>
    <cellStyle name="_Q-Sadovky-výkaz-2003-07-01_2_09-13-zbytek_PS94_strojni zarizeni_NR" xfId="725"/>
    <cellStyle name="_Q-Sadovky-výkaz-2003-07-01_2_09-13-zbytek_rozpočet_" xfId="726"/>
    <cellStyle name="_Q-Sadovky-výkaz-2003-07-01_2_09-13-zbytek_Rozpočet_ stavba_koupaliště Luka" xfId="727"/>
    <cellStyle name="_Q-Sadovky-výkaz-2003-07-01_2_09-13-zbytek_rozpočet__PS94_strojni zarizeni_NR" xfId="728"/>
    <cellStyle name="_Q-Sadovky-výkaz-2003-07-01_2_09-13-zbytek_rozpočet__Rozpočet_ stavba_koupaliště Luka" xfId="729"/>
    <cellStyle name="_Q-Sadovky-výkaz-2003-07-01_2_09-13-zbytek_SO 100 kom_Soupis prací" xfId="730"/>
    <cellStyle name="_Q-Sadovky-výkaz-2003-07-01_2_09-13-zbytek_SO 100 kom_Soupis prací_PS94_strojni zarizeni_NR" xfId="731"/>
    <cellStyle name="_Q-Sadovky-výkaz-2003-07-01_2_09-13-zbytek_SO 100 kom_Soupis prací_Rozpočet_ stavba_koupaliště Luka" xfId="732"/>
    <cellStyle name="_Q-Sadovky-výkaz-2003-07-01_2_09-13-zbytek_SO 101 provizorní DZ" xfId="733"/>
    <cellStyle name="_Q-Sadovky-výkaz-2003-07-01_2_09-13-zbytek_SO 101 provizorní DZ_PS94_strojni zarizeni_NR" xfId="734"/>
    <cellStyle name="_Q-Sadovky-výkaz-2003-07-01_2_09-13-zbytek_SO 101 provizorní DZ_Rozpočet_ stavba_koupaliště Luka" xfId="735"/>
    <cellStyle name="_Q-Sadovky-výkaz-2003-07-01_2_09-13-zbytek_SO 200" xfId="736"/>
    <cellStyle name="_Q-Sadovky-výkaz-2003-07-01_2_09-13-zbytek_SO 200_PS94_strojni zarizeni_NR" xfId="737"/>
    <cellStyle name="_Q-Sadovky-výkaz-2003-07-01_2_09-13-zbytek_SO 200_Rozpočet_ stavba_koupaliště Luka" xfId="738"/>
    <cellStyle name="_Q-Sadovky-výkaz-2003-07-01_2_09-13-zbytek_Soupis prací_SO400 xls" xfId="739"/>
    <cellStyle name="_Q-Sadovky-výkaz-2003-07-01_2_09-13-zbytek_Soupis prací_SO400 xls_PS94_strojni zarizeni_NR" xfId="740"/>
    <cellStyle name="_Q-Sadovky-výkaz-2003-07-01_2_09-13-zbytek_Soupis prací_SO400 xls_Rozpočet_ stavba_koupaliště Luka" xfId="741"/>
    <cellStyle name="_Q-Sadovky-výkaz-2003-07-01_2_09-17" xfId="742"/>
    <cellStyle name="_Q-Sadovky-výkaz-2003-07-01_2_09-17 2" xfId="743"/>
    <cellStyle name="_Q-Sadovky-výkaz-2003-07-01_2_09-17_5724_DVZ_SO_10-02_oceneny_VV" xfId="744"/>
    <cellStyle name="_Q-Sadovky-výkaz-2003-07-01_2_09-17_5724_DVZ_SO_10-03_oceneny_VV (2)" xfId="745"/>
    <cellStyle name="_Q-Sadovky-výkaz-2003-07-01_2_09-17_5806_Mustek_Ražby_RO" xfId="746"/>
    <cellStyle name="_Q-Sadovky-výkaz-2003-07-01_2_09-17_6052_Úpravy v terminálu T3_RO_130124" xfId="747"/>
    <cellStyle name="_Q-Sadovky-výkaz-2003-07-01_2_09-17_PS94_strojni zarizeni_NR" xfId="748"/>
    <cellStyle name="_Q-Sadovky-výkaz-2003-07-01_2_09-17_rozpočet_" xfId="749"/>
    <cellStyle name="_Q-Sadovky-výkaz-2003-07-01_2_09-17_Rozpočet_ stavba_koupaliště Luka" xfId="750"/>
    <cellStyle name="_Q-Sadovky-výkaz-2003-07-01_2_09-17_rozpočet__PS94_strojni zarizeni_NR" xfId="751"/>
    <cellStyle name="_Q-Sadovky-výkaz-2003-07-01_2_09-17_rozpočet__Rozpočet_ stavba_koupaliště Luka" xfId="752"/>
    <cellStyle name="_Q-Sadovky-výkaz-2003-07-01_2_09-17_SO 100 kom_Soupis prací" xfId="753"/>
    <cellStyle name="_Q-Sadovky-výkaz-2003-07-01_2_09-17_SO 100 kom_Soupis prací_PS94_strojni zarizeni_NR" xfId="754"/>
    <cellStyle name="_Q-Sadovky-výkaz-2003-07-01_2_09-17_SO 100 kom_Soupis prací_Rozpočet_ stavba_koupaliště Luka" xfId="755"/>
    <cellStyle name="_Q-Sadovky-výkaz-2003-07-01_2_09-17_SO 101 provizorní DZ" xfId="756"/>
    <cellStyle name="_Q-Sadovky-výkaz-2003-07-01_2_09-17_SO 101 provizorní DZ_PS94_strojni zarizeni_NR" xfId="757"/>
    <cellStyle name="_Q-Sadovky-výkaz-2003-07-01_2_09-17_SO 101 provizorní DZ_Rozpočet_ stavba_koupaliště Luka" xfId="758"/>
    <cellStyle name="_Q-Sadovky-výkaz-2003-07-01_2_09-17_SO 200" xfId="759"/>
    <cellStyle name="_Q-Sadovky-výkaz-2003-07-01_2_09-17_SO 200_PS94_strojni zarizeni_NR" xfId="760"/>
    <cellStyle name="_Q-Sadovky-výkaz-2003-07-01_2_09-17_SO 200_Rozpočet_ stavba_koupaliště Luka" xfId="761"/>
    <cellStyle name="_Q-Sadovky-výkaz-2003-07-01_2_09-17_Soupis prací_SO400 xls" xfId="762"/>
    <cellStyle name="_Q-Sadovky-výkaz-2003-07-01_2_09-17_Soupis prací_SO400 xls_PS94_strojni zarizeni_NR" xfId="763"/>
    <cellStyle name="_Q-Sadovky-výkaz-2003-07-01_2_09-17_Soupis prací_SO400 xls_Rozpočet_ stavba_koupaliště Luka" xfId="764"/>
    <cellStyle name="_Q-Sadovky-výkaz-2003-07-01_2_09-20" xfId="765"/>
    <cellStyle name="_Q-Sadovky-výkaz-2003-07-01_2_09-20_rozpočet_" xfId="766"/>
    <cellStyle name="_Q-Sadovky-výkaz-2003-07-01_2_09-20_SO 100 kom_Soupis prací" xfId="767"/>
    <cellStyle name="_Q-Sadovky-výkaz-2003-07-01_2_09-20_SO 101 provizorní DZ" xfId="768"/>
    <cellStyle name="_Q-Sadovky-výkaz-2003-07-01_2_09-20_SO 200" xfId="769"/>
    <cellStyle name="_Q-Sadovky-výkaz-2003-07-01_2_09-20_Soupis prací_SO400 xls" xfId="770"/>
    <cellStyle name="_Q-Sadovky-výkaz-2003-07-01_2_Rekapitulace SmCB" xfId="771"/>
    <cellStyle name="_Q-Sadovky-výkaz-2003-07-01_2_rozpočet_" xfId="772"/>
    <cellStyle name="_Q-Sadovky-výkaz-2003-07-01_2_SO 000 Pozadavky investora" xfId="773"/>
    <cellStyle name="_Q-Sadovky-výkaz-2003-07-01_2_SO 000-002" xfId="774"/>
    <cellStyle name="_Q-Sadovky-výkaz-2003-07-01_2_SO 05 interiér propočet" xfId="775"/>
    <cellStyle name="_Q-Sadovky-výkaz-2003-07-01_2_SO 05 interiér propočet 2" xfId="776"/>
    <cellStyle name="_Q-Sadovky-výkaz-2003-07-01_2_SO 05 interiér propočet_5724_DVZ_SO_10-02_oceneny_VV" xfId="777"/>
    <cellStyle name="_Q-Sadovky-výkaz-2003-07-01_2_SO 05 interiér propočet_5724_DVZ_SO_10-03_oceneny_VV (2)" xfId="778"/>
    <cellStyle name="_Q-Sadovky-výkaz-2003-07-01_2_SO 05 interiér propočet_5806_Mustek_Ražby_RO" xfId="779"/>
    <cellStyle name="_Q-Sadovky-výkaz-2003-07-01_2_SO 05 interiér propočet_6052_Úpravy v terminálu T3_RO_130124" xfId="780"/>
    <cellStyle name="_Q-Sadovky-výkaz-2003-07-01_2_SO 05 interiér propočet_PS94_strojni zarizeni_NR" xfId="781"/>
    <cellStyle name="_Q-Sadovky-výkaz-2003-07-01_2_SO 05 interiér propočet_rozpočet_" xfId="782"/>
    <cellStyle name="_Q-Sadovky-výkaz-2003-07-01_2_SO 05 interiér propočet_Rozpočet_ stavba_koupaliště Luka" xfId="783"/>
    <cellStyle name="_Q-Sadovky-výkaz-2003-07-01_2_SO 05 interiér propočet_rozpočet__PS94_strojni zarizeni_NR" xfId="784"/>
    <cellStyle name="_Q-Sadovky-výkaz-2003-07-01_2_SO 05 interiér propočet_rozpočet__Rozpočet_ stavba_koupaliště Luka" xfId="785"/>
    <cellStyle name="_Q-Sadovky-výkaz-2003-07-01_2_SO 05 interiér propočet_SO 100 kom_Soupis prací" xfId="786"/>
    <cellStyle name="_Q-Sadovky-výkaz-2003-07-01_2_SO 05 interiér propočet_SO 100 kom_Soupis prací_PS94_strojni zarizeni_NR" xfId="787"/>
    <cellStyle name="_Q-Sadovky-výkaz-2003-07-01_2_SO 05 interiér propočet_SO 100 kom_Soupis prací_Rozpočet_ stavba_koupaliště Luka" xfId="788"/>
    <cellStyle name="_Q-Sadovky-výkaz-2003-07-01_2_SO 05 interiér propočet_SO 101 provizorní DZ" xfId="789"/>
    <cellStyle name="_Q-Sadovky-výkaz-2003-07-01_2_SO 05 interiér propočet_SO 101 provizorní DZ_PS94_strojni zarizeni_NR" xfId="790"/>
    <cellStyle name="_Q-Sadovky-výkaz-2003-07-01_2_SO 05 interiér propočet_SO 101 provizorní DZ_Rozpočet_ stavba_koupaliště Luka" xfId="791"/>
    <cellStyle name="_Q-Sadovky-výkaz-2003-07-01_2_SO 05 interiér propočet_SO 200" xfId="792"/>
    <cellStyle name="_Q-Sadovky-výkaz-2003-07-01_2_SO 05 interiér propočet_SO 200_PS94_strojni zarizeni_NR" xfId="793"/>
    <cellStyle name="_Q-Sadovky-výkaz-2003-07-01_2_SO 05 interiér propočet_SO 200_Rozpočet_ stavba_koupaliště Luka" xfId="794"/>
    <cellStyle name="_Q-Sadovky-výkaz-2003-07-01_2_SO 05 interiér propočet_Soupis prací_SO400 xls" xfId="795"/>
    <cellStyle name="_Q-Sadovky-výkaz-2003-07-01_2_SO 05 interiér propočet_Soupis prací_SO400 xls_PS94_strojni zarizeni_NR" xfId="796"/>
    <cellStyle name="_Q-Sadovky-výkaz-2003-07-01_2_SO 05 interiér propočet_Soupis prací_SO400 xls_Rozpočet_ stavba_koupaliště Luka" xfId="797"/>
    <cellStyle name="_Q-Sadovky-výkaz-2003-07-01_2_SO 05 střecha propočet" xfId="798"/>
    <cellStyle name="_Q-Sadovky-výkaz-2003-07-01_2_SO 05 střecha propočet 2" xfId="799"/>
    <cellStyle name="_Q-Sadovky-výkaz-2003-07-01_2_SO 05 střecha propočet_5724_DVZ_SO_10-02_oceneny_VV" xfId="800"/>
    <cellStyle name="_Q-Sadovky-výkaz-2003-07-01_2_SO 05 střecha propočet_5724_DVZ_SO_10-03_oceneny_VV (2)" xfId="801"/>
    <cellStyle name="_Q-Sadovky-výkaz-2003-07-01_2_SO 05 střecha propočet_5806_Mustek_Ražby_RO" xfId="802"/>
    <cellStyle name="_Q-Sadovky-výkaz-2003-07-01_2_SO 05 střecha propočet_6052_Úpravy v terminálu T3_RO_130124" xfId="803"/>
    <cellStyle name="_Q-Sadovky-výkaz-2003-07-01_2_SO 05 střecha propočet_PS94_strojni zarizeni_NR" xfId="804"/>
    <cellStyle name="_Q-Sadovky-výkaz-2003-07-01_2_SO 05 střecha propočet_rozpočet_" xfId="805"/>
    <cellStyle name="_Q-Sadovky-výkaz-2003-07-01_2_SO 05 střecha propočet_Rozpočet_ stavba_koupaliště Luka" xfId="806"/>
    <cellStyle name="_Q-Sadovky-výkaz-2003-07-01_2_SO 05 střecha propočet_rozpočet__PS94_strojni zarizeni_NR" xfId="807"/>
    <cellStyle name="_Q-Sadovky-výkaz-2003-07-01_2_SO 05 střecha propočet_rozpočet__Rozpočet_ stavba_koupaliště Luka" xfId="808"/>
    <cellStyle name="_Q-Sadovky-výkaz-2003-07-01_2_SO 05 střecha propočet_SO 100 kom_Soupis prací" xfId="809"/>
    <cellStyle name="_Q-Sadovky-výkaz-2003-07-01_2_SO 05 střecha propočet_SO 100 kom_Soupis prací_PS94_strojni zarizeni_NR" xfId="810"/>
    <cellStyle name="_Q-Sadovky-výkaz-2003-07-01_2_SO 05 střecha propočet_SO 100 kom_Soupis prací_Rozpočet_ stavba_koupaliště Luka" xfId="811"/>
    <cellStyle name="_Q-Sadovky-výkaz-2003-07-01_2_SO 05 střecha propočet_SO 101 provizorní DZ" xfId="812"/>
    <cellStyle name="_Q-Sadovky-výkaz-2003-07-01_2_SO 05 střecha propočet_SO 101 provizorní DZ_PS94_strojni zarizeni_NR" xfId="813"/>
    <cellStyle name="_Q-Sadovky-výkaz-2003-07-01_2_SO 05 střecha propočet_SO 101 provizorní DZ_Rozpočet_ stavba_koupaliště Luka" xfId="814"/>
    <cellStyle name="_Q-Sadovky-výkaz-2003-07-01_2_SO 05 střecha propočet_SO 200" xfId="815"/>
    <cellStyle name="_Q-Sadovky-výkaz-2003-07-01_2_SO 05 střecha propočet_SO 200_PS94_strojni zarizeni_NR" xfId="816"/>
    <cellStyle name="_Q-Sadovky-výkaz-2003-07-01_2_SO 05 střecha propočet_SO 200_Rozpočet_ stavba_koupaliště Luka" xfId="817"/>
    <cellStyle name="_Q-Sadovky-výkaz-2003-07-01_2_SO 05 střecha propočet_Soupis prací_SO400 xls" xfId="818"/>
    <cellStyle name="_Q-Sadovky-výkaz-2003-07-01_2_SO 05 střecha propočet_Soupis prací_SO400 xls_PS94_strojni zarizeni_NR" xfId="819"/>
    <cellStyle name="_Q-Sadovky-výkaz-2003-07-01_2_SO 05 střecha propočet_Soupis prací_SO400 xls_Rozpočet_ stavba_koupaliště Luka" xfId="820"/>
    <cellStyle name="_Q-Sadovky-výkaz-2003-07-01_2_SO 05 vzduchové sanační úpravy propočet" xfId="821"/>
    <cellStyle name="_Q-Sadovky-výkaz-2003-07-01_2_SO 05 vzduchové sanační úpravy propočet 2" xfId="822"/>
    <cellStyle name="_Q-Sadovky-výkaz-2003-07-01_2_SO 05 vzduchové sanační úpravy propočet_5724_DVZ_SO_10-02_oceneny_VV" xfId="823"/>
    <cellStyle name="_Q-Sadovky-výkaz-2003-07-01_2_SO 05 vzduchové sanační úpravy propočet_5724_DVZ_SO_10-03_oceneny_VV (2)" xfId="824"/>
    <cellStyle name="_Q-Sadovky-výkaz-2003-07-01_2_SO 05 vzduchové sanační úpravy propočet_5806_Mustek_Ražby_RO" xfId="825"/>
    <cellStyle name="_Q-Sadovky-výkaz-2003-07-01_2_SO 05 vzduchové sanační úpravy propočet_6052_Úpravy v terminálu T3_RO_130124" xfId="826"/>
    <cellStyle name="_Q-Sadovky-výkaz-2003-07-01_2_SO 05 vzduchové sanační úpravy propočet_PS94_strojni zarizeni_NR" xfId="827"/>
    <cellStyle name="_Q-Sadovky-výkaz-2003-07-01_2_SO 05 vzduchové sanační úpravy propočet_rozpočet_" xfId="828"/>
    <cellStyle name="_Q-Sadovky-výkaz-2003-07-01_2_SO 05 vzduchové sanační úpravy propočet_Rozpočet_ stavba_koupaliště Luka" xfId="829"/>
    <cellStyle name="_Q-Sadovky-výkaz-2003-07-01_2_SO 05 vzduchové sanační úpravy propočet_rozpočet__PS94_strojni zarizeni_NR" xfId="830"/>
    <cellStyle name="_Q-Sadovky-výkaz-2003-07-01_2_SO 05 vzduchové sanační úpravy propočet_rozpočet__Rozpočet_ stavba_koupaliště Luka" xfId="831"/>
    <cellStyle name="_Q-Sadovky-výkaz-2003-07-01_2_SO 05 vzduchové sanační úpravy propočet_SO 100 kom_Soupis prací" xfId="832"/>
    <cellStyle name="_Q-Sadovky-výkaz-2003-07-01_2_SO 05 vzduchové sanační úpravy propočet_SO 100 kom_Soupis prací_PS94_strojni zarizeni_NR" xfId="833"/>
    <cellStyle name="_Q-Sadovky-výkaz-2003-07-01_2_SO 05 vzduchové sanační úpravy propočet_SO 100 kom_Soupis prací_Rozpočet_ stavba_koupaliště Luka" xfId="834"/>
    <cellStyle name="_Q-Sadovky-výkaz-2003-07-01_2_SO 05 vzduchové sanační úpravy propočet_SO 101 provizorní DZ" xfId="835"/>
    <cellStyle name="_Q-Sadovky-výkaz-2003-07-01_2_SO 05 vzduchové sanační úpravy propočet_SO 101 provizorní DZ_PS94_strojni zarizeni_NR" xfId="836"/>
    <cellStyle name="_Q-Sadovky-výkaz-2003-07-01_2_SO 05 vzduchové sanační úpravy propočet_SO 101 provizorní DZ_Rozpočet_ stavba_koupaliště Luka" xfId="837"/>
    <cellStyle name="_Q-Sadovky-výkaz-2003-07-01_2_SO 05 vzduchové sanační úpravy propočet_SO 200" xfId="838"/>
    <cellStyle name="_Q-Sadovky-výkaz-2003-07-01_2_SO 05 vzduchové sanační úpravy propočet_SO 200_PS94_strojni zarizeni_NR" xfId="839"/>
    <cellStyle name="_Q-Sadovky-výkaz-2003-07-01_2_SO 05 vzduchové sanační úpravy propočet_SO 200_Rozpočet_ stavba_koupaliště Luka" xfId="840"/>
    <cellStyle name="_Q-Sadovky-výkaz-2003-07-01_2_SO 05 vzduchové sanační úpravy propočet_Soupis prací_SO400 xls" xfId="841"/>
    <cellStyle name="_Q-Sadovky-výkaz-2003-07-01_2_SO 05 vzduchové sanační úpravy propočet_Soupis prací_SO400 xls_PS94_strojni zarizeni_NR" xfId="842"/>
    <cellStyle name="_Q-Sadovky-výkaz-2003-07-01_2_SO 05 vzduchové sanační úpravy propočet_Soupis prací_SO400 xls_Rozpočet_ stavba_koupaliště Luka" xfId="843"/>
    <cellStyle name="_Q-Sadovky-výkaz-2003-07-01_2_SO 100 kom_Soupis prací" xfId="844"/>
    <cellStyle name="_Q-Sadovky-výkaz-2003-07-01_2_SO 100-199" xfId="845"/>
    <cellStyle name="_Q-Sadovky-výkaz-2003-07-01_2_SO 101 provizorní DZ" xfId="846"/>
    <cellStyle name="_Q-Sadovky-výkaz-2003-07-01_2_SO 20_stavba" xfId="847"/>
    <cellStyle name="_Q-Sadovky-výkaz-2003-07-01_2_SO 200" xfId="848"/>
    <cellStyle name="_Q-Sadovky-výkaz-2003-07-01_2_SO 200-220" xfId="849"/>
    <cellStyle name="_Q-Sadovky-výkaz-2003-07-01_2_SO 260-270" xfId="850"/>
    <cellStyle name="_Q-Sadovky-výkaz-2003-07-01_2_SO 300-330" xfId="851"/>
    <cellStyle name="_Q-Sadovky-výkaz-2003-07-01_2_SO 350-365" xfId="852"/>
    <cellStyle name="_Q-Sadovky-výkaz-2003-07-01_2_SO 370" xfId="853"/>
    <cellStyle name="_Q-Sadovky-výkaz-2003-07-01_2_SO 440-449" xfId="854"/>
    <cellStyle name="_Q-Sadovky-výkaz-2003-07-01_2_SO 460-469" xfId="855"/>
    <cellStyle name="_Q-Sadovky-výkaz-2003-07-01_2_SO 520-536" xfId="856"/>
    <cellStyle name="_Q-Sadovky-výkaz-2003-07-01_2_SO 800-809" xfId="857"/>
    <cellStyle name="_Q-Sadovky-výkaz-2003-07-01_2_Soupis prací_SO400 xls" xfId="858"/>
    <cellStyle name="_Q-Sadovky-výkaz-2003-07-01_3" xfId="859"/>
    <cellStyle name="_Q-Sadovky-výkaz-2003-07-01_3_002_08_4914_002_01_09_17_002Technicka_specifikace_2etapa" xfId="860"/>
    <cellStyle name="_Q-Sadovky-výkaz-2003-07-01_3_002_08_4914_002_01_09_17_002Technicka_specifikace_2etapa 2" xfId="861"/>
    <cellStyle name="_Q-Sadovky-výkaz-2003-07-01_3_002_08_4914_002_01_09_17_002Technicka_specifikace_2etapa_6052_Úpravy v terminálu T3_RO_130124" xfId="862"/>
    <cellStyle name="_Q-Sadovky-výkaz-2003-07-01_3_002_08_4914_002_01_09_17_002Technicka_specifikace_2etapa_rozpočet_" xfId="863"/>
    <cellStyle name="_Q-Sadovky-výkaz-2003-07-01_3_002_08_4914_002_01_09_17_002Technicka_specifikace_2etapa_SO 100 kom_Soupis prací" xfId="864"/>
    <cellStyle name="_Q-Sadovky-výkaz-2003-07-01_3_002_08_4914_002_01_09_17_002Technicka_specifikace_2etapa_SO 101 provizorní DZ" xfId="865"/>
    <cellStyle name="_Q-Sadovky-výkaz-2003-07-01_3_002_08_4914_002_01_09_17_002Technicka_specifikace_2etapa_SO 200" xfId="866"/>
    <cellStyle name="_Q-Sadovky-výkaz-2003-07-01_3_002_08_4914_002_01_09_17_002Technicka_specifikace_2etapa_Soupis prací_SO400 xls" xfId="867"/>
    <cellStyle name="_Q-Sadovky-výkaz-2003-07-01_3_09_bur_kanali" xfId="868"/>
    <cellStyle name="_Q-Sadovky-výkaz-2003-07-01_3_09_bur_kanali_rozpočet_" xfId="869"/>
    <cellStyle name="_Q-Sadovky-výkaz-2003-07-01_3_09_bur_kanali_SO 100 kom_Soupis prací" xfId="870"/>
    <cellStyle name="_Q-Sadovky-výkaz-2003-07-01_3_09_bur_kanali_SO 101 provizorní DZ" xfId="871"/>
    <cellStyle name="_Q-Sadovky-výkaz-2003-07-01_3_09_bur_kanali_SO 200" xfId="872"/>
    <cellStyle name="_Q-Sadovky-výkaz-2003-07-01_3_09_bur_kanali_Soupis prací_SO400 xls" xfId="873"/>
    <cellStyle name="_Q-Sadovky-výkaz-2003-07-01_3_09_bur_podlažní_vestavby" xfId="874"/>
    <cellStyle name="_Q-Sadovky-výkaz-2003-07-01_3_09_bur_podlažní_vestavby_rozpočet_" xfId="875"/>
    <cellStyle name="_Q-Sadovky-výkaz-2003-07-01_3_09_bur_podlažní_vestavby_SO 100 kom_Soupis prací" xfId="876"/>
    <cellStyle name="_Q-Sadovky-výkaz-2003-07-01_3_09_bur_podlažní_vestavby_SO 101 provizorní DZ" xfId="877"/>
    <cellStyle name="_Q-Sadovky-výkaz-2003-07-01_3_09_bur_podlažní_vestavby_SO 200" xfId="878"/>
    <cellStyle name="_Q-Sadovky-výkaz-2003-07-01_3_09_bur_podlažní_vestavby_Soupis prací_SO400 xls" xfId="879"/>
    <cellStyle name="_Q-Sadovky-výkaz-2003-07-01_3_09_buri_malby" xfId="880"/>
    <cellStyle name="_Q-Sadovky-výkaz-2003-07-01_3_09_buri_malby_rozpočet_" xfId="881"/>
    <cellStyle name="_Q-Sadovky-výkaz-2003-07-01_3_09_buri_malby_SO 100 kom_Soupis prací" xfId="882"/>
    <cellStyle name="_Q-Sadovky-výkaz-2003-07-01_3_09_buri_malby_SO 101 provizorní DZ" xfId="883"/>
    <cellStyle name="_Q-Sadovky-výkaz-2003-07-01_3_09_buri_malby_SO 200" xfId="884"/>
    <cellStyle name="_Q-Sadovky-výkaz-2003-07-01_3_09_buri_malby_Soupis prací_SO400 xls" xfId="885"/>
    <cellStyle name="_Q-Sadovky-výkaz-2003-07-01_3_09_buri_regaly" xfId="886"/>
    <cellStyle name="_Q-Sadovky-výkaz-2003-07-01_3_09_buri_regaly_rozpočet_" xfId="887"/>
    <cellStyle name="_Q-Sadovky-výkaz-2003-07-01_3_09_buri_regaly_SO 100 kom_Soupis prací" xfId="888"/>
    <cellStyle name="_Q-Sadovky-výkaz-2003-07-01_3_09_buri_regaly_SO 101 provizorní DZ" xfId="889"/>
    <cellStyle name="_Q-Sadovky-výkaz-2003-07-01_3_09_buri_regaly_SO 200" xfId="890"/>
    <cellStyle name="_Q-Sadovky-výkaz-2003-07-01_3_09_buri_regaly_Soupis prací_SO400 xls" xfId="891"/>
    <cellStyle name="_Q-Sadovky-výkaz-2003-07-01_3_09-13-zbytek" xfId="892"/>
    <cellStyle name="_Q-Sadovky-výkaz-2003-07-01_3_09-13-zbytek 2" xfId="893"/>
    <cellStyle name="_Q-Sadovky-výkaz-2003-07-01_3_09-13-zbytek_6052_Úpravy v terminálu T3_RO_130124" xfId="894"/>
    <cellStyle name="_Q-Sadovky-výkaz-2003-07-01_3_09-13-zbytek_rozpočet_" xfId="895"/>
    <cellStyle name="_Q-Sadovky-výkaz-2003-07-01_3_09-13-zbytek_SO 100 kom_Soupis prací" xfId="896"/>
    <cellStyle name="_Q-Sadovky-výkaz-2003-07-01_3_09-13-zbytek_SO 101 provizorní DZ" xfId="897"/>
    <cellStyle name="_Q-Sadovky-výkaz-2003-07-01_3_09-13-zbytek_SO 200" xfId="898"/>
    <cellStyle name="_Q-Sadovky-výkaz-2003-07-01_3_09-13-zbytek_Soupis prací_SO400 xls" xfId="899"/>
    <cellStyle name="_Q-Sadovky-výkaz-2003-07-01_3_09-17" xfId="900"/>
    <cellStyle name="_Q-Sadovky-výkaz-2003-07-01_3_09-17 2" xfId="901"/>
    <cellStyle name="_Q-Sadovky-výkaz-2003-07-01_3_09-17_6052_Úpravy v terminálu T3_RO_130124" xfId="902"/>
    <cellStyle name="_Q-Sadovky-výkaz-2003-07-01_3_09-17_rozpočet_" xfId="903"/>
    <cellStyle name="_Q-Sadovky-výkaz-2003-07-01_3_09-17_SO 100 kom_Soupis prací" xfId="904"/>
    <cellStyle name="_Q-Sadovky-výkaz-2003-07-01_3_09-17_SO 101 provizorní DZ" xfId="905"/>
    <cellStyle name="_Q-Sadovky-výkaz-2003-07-01_3_09-17_SO 200" xfId="906"/>
    <cellStyle name="_Q-Sadovky-výkaz-2003-07-01_3_09-17_Soupis prací_SO400 xls" xfId="907"/>
    <cellStyle name="_Q-Sadovky-výkaz-2003-07-01_3_09-20" xfId="908"/>
    <cellStyle name="_Q-Sadovky-výkaz-2003-07-01_3_09-20_rozpočet_" xfId="909"/>
    <cellStyle name="_Q-Sadovky-výkaz-2003-07-01_3_09-20_SO 100 kom_Soupis prací" xfId="910"/>
    <cellStyle name="_Q-Sadovky-výkaz-2003-07-01_3_09-20_SO 101 provizorní DZ" xfId="911"/>
    <cellStyle name="_Q-Sadovky-výkaz-2003-07-01_3_09-20_SO 200" xfId="912"/>
    <cellStyle name="_Q-Sadovky-výkaz-2003-07-01_3_09-20_Soupis prací_SO400 xls" xfId="913"/>
    <cellStyle name="_Q-Sadovky-výkaz-2003-07-01_3_Rekapitulace SmCB" xfId="914"/>
    <cellStyle name="_Q-Sadovky-výkaz-2003-07-01_3_rozpočet_" xfId="915"/>
    <cellStyle name="_Q-Sadovky-výkaz-2003-07-01_3_SO 000 Pozadavky investora" xfId="916"/>
    <cellStyle name="_Q-Sadovky-výkaz-2003-07-01_3_SO 000-002" xfId="917"/>
    <cellStyle name="_Q-Sadovky-výkaz-2003-07-01_3_SO 05 interiér propočet" xfId="918"/>
    <cellStyle name="_Q-Sadovky-výkaz-2003-07-01_3_SO 05 interiér propočet 2" xfId="919"/>
    <cellStyle name="_Q-Sadovky-výkaz-2003-07-01_3_SO 05 interiér propočet_6052_Úpravy v terminálu T3_RO_130124" xfId="920"/>
    <cellStyle name="_Q-Sadovky-výkaz-2003-07-01_3_SO 05 interiér propočet_rozpočet_" xfId="921"/>
    <cellStyle name="_Q-Sadovky-výkaz-2003-07-01_3_SO 05 interiér propočet_SO 100 kom_Soupis prací" xfId="922"/>
    <cellStyle name="_Q-Sadovky-výkaz-2003-07-01_3_SO 05 interiér propočet_SO 101 provizorní DZ" xfId="923"/>
    <cellStyle name="_Q-Sadovky-výkaz-2003-07-01_3_SO 05 interiér propočet_SO 200" xfId="924"/>
    <cellStyle name="_Q-Sadovky-výkaz-2003-07-01_3_SO 05 interiér propočet_Soupis prací_SO400 xls" xfId="925"/>
    <cellStyle name="_Q-Sadovky-výkaz-2003-07-01_3_SO 05 střecha propočet" xfId="926"/>
    <cellStyle name="_Q-Sadovky-výkaz-2003-07-01_3_SO 05 střecha propočet 2" xfId="927"/>
    <cellStyle name="_Q-Sadovky-výkaz-2003-07-01_3_SO 05 střecha propočet_6052_Úpravy v terminálu T3_RO_130124" xfId="928"/>
    <cellStyle name="_Q-Sadovky-výkaz-2003-07-01_3_SO 05 střecha propočet_rozpočet_" xfId="929"/>
    <cellStyle name="_Q-Sadovky-výkaz-2003-07-01_3_SO 05 střecha propočet_SO 100 kom_Soupis prací" xfId="930"/>
    <cellStyle name="_Q-Sadovky-výkaz-2003-07-01_3_SO 05 střecha propočet_SO 101 provizorní DZ" xfId="931"/>
    <cellStyle name="_Q-Sadovky-výkaz-2003-07-01_3_SO 05 střecha propočet_SO 200" xfId="932"/>
    <cellStyle name="_Q-Sadovky-výkaz-2003-07-01_3_SO 05 střecha propočet_Soupis prací_SO400 xls" xfId="933"/>
    <cellStyle name="_Q-Sadovky-výkaz-2003-07-01_3_SO 05 vzduchové sanační úpravy propočet" xfId="934"/>
    <cellStyle name="_Q-Sadovky-výkaz-2003-07-01_3_SO 05 vzduchové sanační úpravy propočet 2" xfId="935"/>
    <cellStyle name="_Q-Sadovky-výkaz-2003-07-01_3_SO 05 vzduchové sanační úpravy propočet_6052_Úpravy v terminálu T3_RO_130124" xfId="936"/>
    <cellStyle name="_Q-Sadovky-výkaz-2003-07-01_3_SO 05 vzduchové sanační úpravy propočet_rozpočet_" xfId="937"/>
    <cellStyle name="_Q-Sadovky-výkaz-2003-07-01_3_SO 05 vzduchové sanační úpravy propočet_SO 100 kom_Soupis prací" xfId="938"/>
    <cellStyle name="_Q-Sadovky-výkaz-2003-07-01_3_SO 05 vzduchové sanační úpravy propočet_SO 101 provizorní DZ" xfId="939"/>
    <cellStyle name="_Q-Sadovky-výkaz-2003-07-01_3_SO 05 vzduchové sanační úpravy propočet_SO 200" xfId="940"/>
    <cellStyle name="_Q-Sadovky-výkaz-2003-07-01_3_SO 05 vzduchové sanační úpravy propočet_Soupis prací_SO400 xls" xfId="941"/>
    <cellStyle name="_Q-Sadovky-výkaz-2003-07-01_3_SO 100 kom_Soupis prací" xfId="942"/>
    <cellStyle name="_Q-Sadovky-výkaz-2003-07-01_3_SO 100-199" xfId="943"/>
    <cellStyle name="_Q-Sadovky-výkaz-2003-07-01_3_SO 101 provizorní DZ" xfId="944"/>
    <cellStyle name="_Q-Sadovky-výkaz-2003-07-01_3_SO 20_stavba" xfId="945"/>
    <cellStyle name="_Q-Sadovky-výkaz-2003-07-01_3_SO 200" xfId="946"/>
    <cellStyle name="_Q-Sadovky-výkaz-2003-07-01_3_SO 200-220" xfId="947"/>
    <cellStyle name="_Q-Sadovky-výkaz-2003-07-01_3_SO 260-270" xfId="948"/>
    <cellStyle name="_Q-Sadovky-výkaz-2003-07-01_3_SO 300-330" xfId="949"/>
    <cellStyle name="_Q-Sadovky-výkaz-2003-07-01_3_SO 350-365" xfId="950"/>
    <cellStyle name="_Q-Sadovky-výkaz-2003-07-01_3_SO 370" xfId="951"/>
    <cellStyle name="_Q-Sadovky-výkaz-2003-07-01_3_SO 440-449" xfId="952"/>
    <cellStyle name="_Q-Sadovky-výkaz-2003-07-01_3_SO 460-469" xfId="953"/>
    <cellStyle name="_Q-Sadovky-výkaz-2003-07-01_3_SO 520-536" xfId="954"/>
    <cellStyle name="_Q-Sadovky-výkaz-2003-07-01_3_SO 800-809" xfId="955"/>
    <cellStyle name="_Q-Sadovky-výkaz-2003-07-01_3_Soupis prací_SO400 xls" xfId="956"/>
    <cellStyle name="_Q-Sadovky-výkaz-2003-07-01_6052_Úpravy v terminálu T3_RO_130124" xfId="957"/>
    <cellStyle name="_Q-Sadovky-výkaz-2003-07-01_rozpočet_" xfId="958"/>
    <cellStyle name="_Q-Sadovky-výkaz-2003-07-01_SO 05 interiér propočet" xfId="959"/>
    <cellStyle name="_Q-Sadovky-výkaz-2003-07-01_SO 05 interiér propočet_6052_Úpravy v terminálu T3_RO_130124" xfId="960"/>
    <cellStyle name="_Q-Sadovky-výkaz-2003-07-01_SO 05 interiér propočet_rozpočet_" xfId="961"/>
    <cellStyle name="_Q-Sadovky-výkaz-2003-07-01_SO 05 interiér propočet_SO 100 kom_Soupis prací" xfId="962"/>
    <cellStyle name="_Q-Sadovky-výkaz-2003-07-01_SO 05 interiér propočet_SO 101 provizorní DZ" xfId="963"/>
    <cellStyle name="_Q-Sadovky-výkaz-2003-07-01_SO 05 interiér propočet_SO 200" xfId="964"/>
    <cellStyle name="_Q-Sadovky-výkaz-2003-07-01_SO 05 interiér propočet_Soupis prací_SO400 xls" xfId="965"/>
    <cellStyle name="_Q-Sadovky-výkaz-2003-07-01_SO 05 střecha propočet" xfId="966"/>
    <cellStyle name="_Q-Sadovky-výkaz-2003-07-01_SO 05 střecha propočet_6052_Úpravy v terminálu T3_RO_130124" xfId="967"/>
    <cellStyle name="_Q-Sadovky-výkaz-2003-07-01_SO 05 střecha propočet_rozpočet_" xfId="968"/>
    <cellStyle name="_Q-Sadovky-výkaz-2003-07-01_SO 05 střecha propočet_SO 100 kom_Soupis prací" xfId="969"/>
    <cellStyle name="_Q-Sadovky-výkaz-2003-07-01_SO 05 střecha propočet_SO 101 provizorní DZ" xfId="970"/>
    <cellStyle name="_Q-Sadovky-výkaz-2003-07-01_SO 05 střecha propočet_SO 200" xfId="971"/>
    <cellStyle name="_Q-Sadovky-výkaz-2003-07-01_SO 05 střecha propočet_Soupis prací_SO400 xls" xfId="972"/>
    <cellStyle name="_Q-Sadovky-výkaz-2003-07-01_SO 05 vzduchové sanační úpravy propočet" xfId="973"/>
    <cellStyle name="_Q-Sadovky-výkaz-2003-07-01_SO 05 vzduchové sanační úpravy propočet_6052_Úpravy v terminálu T3_RO_130124" xfId="974"/>
    <cellStyle name="_Q-Sadovky-výkaz-2003-07-01_SO 05 vzduchové sanační úpravy propočet_rozpočet_" xfId="975"/>
    <cellStyle name="_Q-Sadovky-výkaz-2003-07-01_SO 05 vzduchové sanační úpravy propočet_SO 100 kom_Soupis prací" xfId="976"/>
    <cellStyle name="_Q-Sadovky-výkaz-2003-07-01_SO 05 vzduchové sanační úpravy propočet_SO 101 provizorní DZ" xfId="977"/>
    <cellStyle name="_Q-Sadovky-výkaz-2003-07-01_SO 05 vzduchové sanační úpravy propočet_SO 200" xfId="978"/>
    <cellStyle name="_Q-Sadovky-výkaz-2003-07-01_SO 05 vzduchové sanační úpravy propočet_Soupis prací_SO400 xls" xfId="979"/>
    <cellStyle name="_Q-Sadovky-výkaz-2003-07-01_SO 100 kom_Soupis prací" xfId="980"/>
    <cellStyle name="_Q-Sadovky-výkaz-2003-07-01_SO 101 provizorní DZ" xfId="981"/>
    <cellStyle name="_Q-Sadovky-výkaz-2003-07-01_SO 200" xfId="982"/>
    <cellStyle name="_Q-Sadovky-výkaz-2003-07-01_Soupis prací_SO400 xls" xfId="983"/>
    <cellStyle name="_Questima- Mazankar-2007-04-24" xfId="984"/>
    <cellStyle name="_Rekonstrukce rozvaděčů I P Pavlova_RO" xfId="985"/>
    <cellStyle name="_Rekonstrukce rozvaděčů I P Pavlova_RO_6052_Úpravy v terminálu T3_RO_130124" xfId="986"/>
    <cellStyle name="_Rekonstrukce rozvaděčů I P Pavlova_RO_rozpočet_" xfId="987"/>
    <cellStyle name="_Rekonstrukce rozvaděčů I P Pavlova_RO_SO 100 kom_Soupis prací" xfId="988"/>
    <cellStyle name="_Rekonstrukce rozvaděčů I P Pavlova_RO_SO 101 provizorní DZ" xfId="989"/>
    <cellStyle name="_Rekonstrukce rozvaděčů I P Pavlova_RO_SO 200" xfId="990"/>
    <cellStyle name="_Rekonstrukce rozvaděčů I P Pavlova_RO_Soupis prací_SO400 xls" xfId="991"/>
    <cellStyle name="_SO 01c_ESO_specifikace" xfId="992"/>
    <cellStyle name="_Soupis_prací_kácení" xfId="993"/>
    <cellStyle name="_Soupis_prací_sadovky" xfId="994"/>
    <cellStyle name="_SROV Nám Míru - HOFA" xfId="995"/>
    <cellStyle name="_SROV Nám Míru - HOFA_6052_Úpravy v terminálu T3_RO_130124" xfId="996"/>
    <cellStyle name="_SROV Nám Míru - HOFA_rozpočet_" xfId="997"/>
    <cellStyle name="_SROV Nám Míru - HOFA_SO 100 kom_Soupis prací" xfId="998"/>
    <cellStyle name="_SROV Nám Míru - HOFA_SO 101 provizorní DZ" xfId="999"/>
    <cellStyle name="_SROV Nám Míru - HOFA_SO 200" xfId="1000"/>
    <cellStyle name="_SROV Nám Míru - HOFA_Soupis prací_SO400 xls" xfId="1001"/>
    <cellStyle name="_Summary bill of rates COOLINGL" xfId="1002"/>
    <cellStyle name="_Summary bill of rates COOLINGL_1" xfId="1003"/>
    <cellStyle name="_Summary bill of rates COOLINGL_2" xfId="1004"/>
    <cellStyle name="_Summary bill of rates COOLINGL_3" xfId="1005"/>
    <cellStyle name="_Summary bill of rates VENTILATIONL" xfId="1006"/>
    <cellStyle name="_Summary bill of rates VENTILATIONL_1" xfId="1007"/>
    <cellStyle name="_Summary bill of rates VENTILATIONL_2" xfId="1008"/>
    <cellStyle name="_Summary bill of rates VENTILATIONL_3" xfId="1009"/>
    <cellStyle name="_Titulní list" xfId="1010"/>
    <cellStyle name="_Titulní list_002_08_4914_002_01_09_17_002Technicka_specifikace_2etapa" xfId="1011"/>
    <cellStyle name="_Titulní list_002_08_4914_002_01_09_17_002Technicka_specifikace_2etapa_6052_Úpravy v terminálu T3_RO_130124" xfId="1012"/>
    <cellStyle name="_Titulní list_002_08_4914_002_01_09_17_002Technicka_specifikace_2etapa_rozpočet_" xfId="1013"/>
    <cellStyle name="_Titulní list_002_08_4914_002_01_09_17_002Technicka_specifikace_2etapa_SO 100 kom_Soupis prací" xfId="1014"/>
    <cellStyle name="_Titulní list_002_08_4914_002_01_09_17_002Technicka_specifikace_2etapa_SO 101 provizorní DZ" xfId="1015"/>
    <cellStyle name="_Titulní list_002_08_4914_002_01_09_17_002Technicka_specifikace_2etapa_SO 200" xfId="1016"/>
    <cellStyle name="_Titulní list_002_08_4914_002_01_09_17_002Technicka_specifikace_2etapa_Soupis prací_SO400 xls" xfId="1017"/>
    <cellStyle name="_Titulní list_09_bur_kanali" xfId="1018"/>
    <cellStyle name="_Titulní list_09_bur_kanali_rozpočet_" xfId="1019"/>
    <cellStyle name="_Titulní list_09_bur_kanali_SO 100 kom_Soupis prací" xfId="1020"/>
    <cellStyle name="_Titulní list_09_bur_kanali_SO 101 provizorní DZ" xfId="1021"/>
    <cellStyle name="_Titulní list_09_bur_kanali_SO 200" xfId="1022"/>
    <cellStyle name="_Titulní list_09_bur_kanali_Soupis prací_SO400 xls" xfId="1023"/>
    <cellStyle name="_Titulní list_09_bur_podlažní_vestavby" xfId="1024"/>
    <cellStyle name="_Titulní list_09_bur_podlažní_vestavby_rozpočet_" xfId="1025"/>
    <cellStyle name="_Titulní list_09_bur_podlažní_vestavby_SO 100 kom_Soupis prací" xfId="1026"/>
    <cellStyle name="_Titulní list_09_bur_podlažní_vestavby_SO 101 provizorní DZ" xfId="1027"/>
    <cellStyle name="_Titulní list_09_bur_podlažní_vestavby_SO 200" xfId="1028"/>
    <cellStyle name="_Titulní list_09_bur_podlažní_vestavby_Soupis prací_SO400 xls" xfId="1029"/>
    <cellStyle name="_Titulní list_09_buri_malby" xfId="1030"/>
    <cellStyle name="_Titulní list_09_buri_malby_rozpočet_" xfId="1031"/>
    <cellStyle name="_Titulní list_09_buri_malby_SO 100 kom_Soupis prací" xfId="1032"/>
    <cellStyle name="_Titulní list_09_buri_malby_SO 101 provizorní DZ" xfId="1033"/>
    <cellStyle name="_Titulní list_09_buri_malby_SO 200" xfId="1034"/>
    <cellStyle name="_Titulní list_09_buri_malby_Soupis prací_SO400 xls" xfId="1035"/>
    <cellStyle name="_Titulní list_09_buri_regaly" xfId="1036"/>
    <cellStyle name="_Titulní list_09_buri_regaly_rozpočet_" xfId="1037"/>
    <cellStyle name="_Titulní list_09_buri_regaly_SO 100 kom_Soupis prací" xfId="1038"/>
    <cellStyle name="_Titulní list_09_buri_regaly_SO 101 provizorní DZ" xfId="1039"/>
    <cellStyle name="_Titulní list_09_buri_regaly_SO 200" xfId="1040"/>
    <cellStyle name="_Titulní list_09_buri_regaly_Soupis prací_SO400 xls" xfId="1041"/>
    <cellStyle name="_Titulní list_09-13-zbytek" xfId="1042"/>
    <cellStyle name="_Titulní list_09-13-zbytek_6052_Úpravy v terminálu T3_RO_130124" xfId="1043"/>
    <cellStyle name="_Titulní list_09-13-zbytek_rozpočet_" xfId="1044"/>
    <cellStyle name="_Titulní list_09-13-zbytek_SO 100 kom_Soupis prací" xfId="1045"/>
    <cellStyle name="_Titulní list_09-13-zbytek_SO 101 provizorní DZ" xfId="1046"/>
    <cellStyle name="_Titulní list_09-13-zbytek_SO 200" xfId="1047"/>
    <cellStyle name="_Titulní list_09-13-zbytek_Soupis prací_SO400 xls" xfId="1048"/>
    <cellStyle name="_Titulní list_09-17" xfId="1049"/>
    <cellStyle name="_Titulní list_09-17_6052_Úpravy v terminálu T3_RO_130124" xfId="1050"/>
    <cellStyle name="_Titulní list_09-17_rozpočet_" xfId="1051"/>
    <cellStyle name="_Titulní list_09-17_SO 100 kom_Soupis prací" xfId="1052"/>
    <cellStyle name="_Titulní list_09-17_SO 101 provizorní DZ" xfId="1053"/>
    <cellStyle name="_Titulní list_09-17_SO 200" xfId="1054"/>
    <cellStyle name="_Titulní list_09-17_Soupis prací_SO400 xls" xfId="1055"/>
    <cellStyle name="_Titulní list_09-20" xfId="1056"/>
    <cellStyle name="_Titulní list_09-20_rozpočet_" xfId="1057"/>
    <cellStyle name="_Titulní list_09-20_SO 100 kom_Soupis prací" xfId="1058"/>
    <cellStyle name="_Titulní list_09-20_SO 101 provizorní DZ" xfId="1059"/>
    <cellStyle name="_Titulní list_09-20_SO 200" xfId="1060"/>
    <cellStyle name="_Titulní list_09-20_Soupis prací_SO400 xls" xfId="1061"/>
    <cellStyle name="_Titulní list_Rekapitulace SmCB" xfId="1062"/>
    <cellStyle name="_Titulní list_rozpočet_" xfId="1063"/>
    <cellStyle name="_Titulní list_SO 000 Pozadavky investora" xfId="1064"/>
    <cellStyle name="_Titulní list_SO 000-002" xfId="1065"/>
    <cellStyle name="_Titulní list_SO 05 interiér propočet" xfId="1066"/>
    <cellStyle name="_Titulní list_SO 05 interiér propočet_6052_Úpravy v terminálu T3_RO_130124" xfId="1067"/>
    <cellStyle name="_Titulní list_SO 05 interiér propočet_rozpočet_" xfId="1068"/>
    <cellStyle name="_Titulní list_SO 05 interiér propočet_SO 100 kom_Soupis prací" xfId="1069"/>
    <cellStyle name="_Titulní list_SO 05 interiér propočet_SO 101 provizorní DZ" xfId="1070"/>
    <cellStyle name="_Titulní list_SO 05 interiér propočet_SO 200" xfId="1071"/>
    <cellStyle name="_Titulní list_SO 05 interiér propočet_Soupis prací_SO400 xls" xfId="1072"/>
    <cellStyle name="_Titulní list_SO 05 střecha propočet" xfId="1073"/>
    <cellStyle name="_Titulní list_SO 05 střecha propočet_6052_Úpravy v terminálu T3_RO_130124" xfId="1074"/>
    <cellStyle name="_Titulní list_SO 05 střecha propočet_rozpočet_" xfId="1075"/>
    <cellStyle name="_Titulní list_SO 05 střecha propočet_SO 100 kom_Soupis prací" xfId="1076"/>
    <cellStyle name="_Titulní list_SO 05 střecha propočet_SO 101 provizorní DZ" xfId="1077"/>
    <cellStyle name="_Titulní list_SO 05 střecha propočet_SO 200" xfId="1078"/>
    <cellStyle name="_Titulní list_SO 05 střecha propočet_Soupis prací_SO400 xls" xfId="1079"/>
    <cellStyle name="_Titulní list_SO 05 vzduchové sanační úpravy propočet" xfId="1080"/>
    <cellStyle name="_Titulní list_SO 05 vzduchové sanační úpravy propočet_6052_Úpravy v terminálu T3_RO_130124" xfId="1081"/>
    <cellStyle name="_Titulní list_SO 05 vzduchové sanační úpravy propočet_rozpočet_" xfId="1082"/>
    <cellStyle name="_Titulní list_SO 05 vzduchové sanační úpravy propočet_SO 100 kom_Soupis prací" xfId="1083"/>
    <cellStyle name="_Titulní list_SO 05 vzduchové sanační úpravy propočet_SO 101 provizorní DZ" xfId="1084"/>
    <cellStyle name="_Titulní list_SO 05 vzduchové sanační úpravy propočet_SO 200" xfId="1085"/>
    <cellStyle name="_Titulní list_SO 05 vzduchové sanační úpravy propočet_Soupis prací_SO400 xls" xfId="1086"/>
    <cellStyle name="_Titulní list_SO 100 kom_Soupis prací" xfId="1087"/>
    <cellStyle name="_Titulní list_SO 100-199" xfId="1088"/>
    <cellStyle name="_Titulní list_SO 101 provizorní DZ" xfId="1089"/>
    <cellStyle name="_Titulní list_SO 20_stavba" xfId="1090"/>
    <cellStyle name="_Titulní list_SO 200" xfId="1091"/>
    <cellStyle name="_Titulní list_SO 200-220" xfId="1092"/>
    <cellStyle name="_Titulní list_SO 260-270" xfId="1093"/>
    <cellStyle name="_Titulní list_SO 300-330" xfId="1094"/>
    <cellStyle name="_Titulní list_SO 350-365" xfId="1095"/>
    <cellStyle name="_Titulní list_SO 370" xfId="1096"/>
    <cellStyle name="_Titulní list_SO 440-449" xfId="1097"/>
    <cellStyle name="_Titulní list_SO 460-469" xfId="1098"/>
    <cellStyle name="_Titulní list_SO 520-536" xfId="1099"/>
    <cellStyle name="_Titulní list_SO 800-809" xfId="1100"/>
    <cellStyle name="_Titulní list_Soupis prací_SO400 xls" xfId="1101"/>
    <cellStyle name="_Úprava" xfId="1102"/>
    <cellStyle name="_ZTI_rozpočet" xfId="1103"/>
    <cellStyle name="_ZTI_rozpočet_002_08_4914_002_01_09_17_002Technicka_specifikace_2etapa" xfId="1104"/>
    <cellStyle name="_ZTI_rozpočet_002_08_4914_002_01_09_17_002Technicka_specifikace_2etapa_6052_Úpravy v terminálu T3_RO_130124" xfId="1105"/>
    <cellStyle name="_ZTI_rozpočet_002_08_4914_002_01_09_17_002Technicka_specifikace_2etapa_rozpočet_" xfId="1106"/>
    <cellStyle name="_ZTI_rozpočet_002_08_4914_002_01_09_17_002Technicka_specifikace_2etapa_SO 100 kom_Soupis prací" xfId="1107"/>
    <cellStyle name="_ZTI_rozpočet_002_08_4914_002_01_09_17_002Technicka_specifikace_2etapa_SO 101 provizorní DZ" xfId="1108"/>
    <cellStyle name="_ZTI_rozpočet_002_08_4914_002_01_09_17_002Technicka_specifikace_2etapa_SO 200" xfId="1109"/>
    <cellStyle name="_ZTI_rozpočet_002_08_4914_002_01_09_17_002Technicka_specifikace_2etapa_Soupis prací_SO400 xls" xfId="1110"/>
    <cellStyle name="_ZTI_rozpočet_09-13-zbytek" xfId="1111"/>
    <cellStyle name="_ZTI_rozpočet_09-13-zbytek_6052_Úpravy v terminálu T3_RO_130124" xfId="1112"/>
    <cellStyle name="_ZTI_rozpočet_09-13-zbytek_rozpočet_" xfId="1113"/>
    <cellStyle name="_ZTI_rozpočet_09-13-zbytek_SO 100 kom_Soupis prací" xfId="1114"/>
    <cellStyle name="_ZTI_rozpočet_09-13-zbytek_SO 101 provizorní DZ" xfId="1115"/>
    <cellStyle name="_ZTI_rozpočet_09-13-zbytek_SO 200" xfId="1116"/>
    <cellStyle name="_ZTI_rozpočet_09-13-zbytek_Soupis prací_SO400 xls" xfId="1117"/>
    <cellStyle name="_ZTI_rozpočet_09-17" xfId="1118"/>
    <cellStyle name="_ZTI_rozpočet_09-17_6052_Úpravy v terminálu T3_RO_130124" xfId="1119"/>
    <cellStyle name="_ZTI_rozpočet_09-17_rozpočet_" xfId="1120"/>
    <cellStyle name="_ZTI_rozpočet_09-17_SO 100 kom_Soupis prací" xfId="1121"/>
    <cellStyle name="_ZTI_rozpočet_09-17_SO 101 provizorní DZ" xfId="1122"/>
    <cellStyle name="_ZTI_rozpočet_09-17_SO 200" xfId="1123"/>
    <cellStyle name="_ZTI_rozpočet_09-17_Soupis prací_SO400 xls" xfId="1124"/>
    <cellStyle name="_ZTI_rozpočet_SO 05 interiér propočet" xfId="1125"/>
    <cellStyle name="_ZTI_rozpočet_SO 05 interiér propočet_6052_Úpravy v terminálu T3_RO_130124" xfId="1126"/>
    <cellStyle name="_ZTI_rozpočet_SO 05 interiér propočet_rozpočet_" xfId="1127"/>
    <cellStyle name="_ZTI_rozpočet_SO 05 interiér propočet_SO 100 kom_Soupis prací" xfId="1128"/>
    <cellStyle name="_ZTI_rozpočet_SO 05 interiér propočet_SO 101 provizorní DZ" xfId="1129"/>
    <cellStyle name="_ZTI_rozpočet_SO 05 interiér propočet_SO 200" xfId="1130"/>
    <cellStyle name="_ZTI_rozpočet_SO 05 interiér propočet_Soupis prací_SO400 xls" xfId="1131"/>
    <cellStyle name="_ZTI_rozpočet_SO 05 střecha propočet" xfId="1132"/>
    <cellStyle name="_ZTI_rozpočet_SO 05 střecha propočet_6052_Úpravy v terminálu T3_RO_130124" xfId="1133"/>
    <cellStyle name="_ZTI_rozpočet_SO 05 střecha propočet_rozpočet_" xfId="1134"/>
    <cellStyle name="_ZTI_rozpočet_SO 05 střecha propočet_SO 100 kom_Soupis prací" xfId="1135"/>
    <cellStyle name="_ZTI_rozpočet_SO 05 střecha propočet_SO 101 provizorní DZ" xfId="1136"/>
    <cellStyle name="_ZTI_rozpočet_SO 05 střecha propočet_SO 200" xfId="1137"/>
    <cellStyle name="_ZTI_rozpočet_SO 05 střecha propočet_Soupis prací_SO400 xls" xfId="1138"/>
    <cellStyle name="_ZTI_rozpočet_SO 05 vzduchové sanační úpravy propočet" xfId="1139"/>
    <cellStyle name="_ZTI_rozpočet_SO 05 vzduchové sanační úpravy propočet_6052_Úpravy v terminálu T3_RO_130124" xfId="1140"/>
    <cellStyle name="_ZTI_rozpočet_SO 05 vzduchové sanační úpravy propočet_rozpočet_" xfId="1141"/>
    <cellStyle name="_ZTI_rozpočet_SO 05 vzduchové sanační úpravy propočet_SO 100 kom_Soupis prací" xfId="1142"/>
    <cellStyle name="_ZTI_rozpočet_SO 05 vzduchové sanační úpravy propočet_SO 101 provizorní DZ" xfId="1143"/>
    <cellStyle name="_ZTI_rozpočet_SO 05 vzduchové sanační úpravy propočet_SO 200" xfId="1144"/>
    <cellStyle name="_ZTI_rozpočet_SO 05 vzduchové sanační úpravy propočet_Soupis prací_SO400 xls" xfId="1145"/>
    <cellStyle name="1" xfId="1146"/>
    <cellStyle name="1 000 Kč_ELEKTRO doplněné K PŘEDÁNÍ-  MŠ Přímětická" xfId="1147"/>
    <cellStyle name="1 2" xfId="1432"/>
    <cellStyle name="1 3" xfId="1433"/>
    <cellStyle name="1 4" xfId="1434"/>
    <cellStyle name="1 5" xfId="1435"/>
    <cellStyle name="1 6" xfId="1436"/>
    <cellStyle name="1 7" xfId="1437"/>
    <cellStyle name="1_002_08_4914_002_01_09_17_002Technicka_specifikace_2etapa" xfId="1148"/>
    <cellStyle name="1_002_08_4914_002_01_09_17_002Technicka_specifikace_2etapa_6052_Úpravy v terminálu T3_RO_130124" xfId="1149"/>
    <cellStyle name="1_002_08_4914_002_01_09_17_002Technicka_specifikace_2etapa_rozpočet_" xfId="1150"/>
    <cellStyle name="1_002_08_4914_002_01_09_17_002Technicka_specifikace_2etapa_SO 100 kom_Soupis prací" xfId="1151"/>
    <cellStyle name="1_002_08_4914_002_01_09_17_002Technicka_specifikace_2etapa_SO 101 provizorní DZ" xfId="1152"/>
    <cellStyle name="1_002_08_4914_002_01_09_17_002Technicka_specifikace_2etapa_SO 200" xfId="1153"/>
    <cellStyle name="1_002_08_4914_002_01_09_17_002Technicka_specifikace_2etapa_Soupis prací_SO400 xls" xfId="1154"/>
    <cellStyle name="1_09-13-zbytek" xfId="1155"/>
    <cellStyle name="1_09-13-zbytek_6052_Úpravy v terminálu T3_RO_130124" xfId="1156"/>
    <cellStyle name="1_09-13-zbytek_rozpočet_" xfId="1157"/>
    <cellStyle name="1_09-13-zbytek_SO 100 kom_Soupis prací" xfId="1158"/>
    <cellStyle name="1_09-13-zbytek_SO 101 provizorní DZ" xfId="1159"/>
    <cellStyle name="1_09-13-zbytek_SO 200" xfId="1160"/>
    <cellStyle name="1_09-13-zbytek_Soupis prací_SO400 xls" xfId="1161"/>
    <cellStyle name="1_09-17" xfId="1162"/>
    <cellStyle name="1_09-17_6052_Úpravy v terminálu T3_RO_130124" xfId="1163"/>
    <cellStyle name="1_09-17_rozpočet_" xfId="1164"/>
    <cellStyle name="1_09-17_SO 100 kom_Soupis prací" xfId="1165"/>
    <cellStyle name="1_09-17_SO 101 provizorní DZ" xfId="1166"/>
    <cellStyle name="1_09-17_SO 200" xfId="1167"/>
    <cellStyle name="1_09-17_Soupis prací_SO400 xls" xfId="1168"/>
    <cellStyle name="1_List12" xfId="1438"/>
    <cellStyle name="1_SO 05 interiér propočet" xfId="1169"/>
    <cellStyle name="1_SO 05 interiér propočet_6052_Úpravy v terminálu T3_RO_130124" xfId="1170"/>
    <cellStyle name="1_SO 05 interiér propočet_rozpočet_" xfId="1171"/>
    <cellStyle name="1_SO 05 interiér propočet_SO 100 kom_Soupis prací" xfId="1172"/>
    <cellStyle name="1_SO 05 interiér propočet_SO 101 provizorní DZ" xfId="1173"/>
    <cellStyle name="1_SO 05 interiér propočet_SO 200" xfId="1174"/>
    <cellStyle name="1_SO 05 interiér propočet_Soupis prací_SO400 xls" xfId="1175"/>
    <cellStyle name="1_SO 05 střecha propočet" xfId="1176"/>
    <cellStyle name="1_SO 05 střecha propočet_6052_Úpravy v terminálu T3_RO_130124" xfId="1177"/>
    <cellStyle name="1_SO 05 střecha propočet_rozpočet_" xfId="1178"/>
    <cellStyle name="1_SO 05 střecha propočet_SO 100 kom_Soupis prací" xfId="1179"/>
    <cellStyle name="1_SO 05 střecha propočet_SO 101 provizorní DZ" xfId="1180"/>
    <cellStyle name="1_SO 05 střecha propočet_SO 200" xfId="1181"/>
    <cellStyle name="1_SO 05 střecha propočet_Soupis prací_SO400 xls" xfId="1182"/>
    <cellStyle name="1_SO 05 vzduchové sanační úpravy propočet" xfId="1183"/>
    <cellStyle name="1_SO 05 vzduchové sanační úpravy propočet_6052_Úpravy v terminálu T3_RO_130124" xfId="1184"/>
    <cellStyle name="1_SO 05 vzduchové sanační úpravy propočet_rozpočet_" xfId="1185"/>
    <cellStyle name="1_SO 05 vzduchové sanační úpravy propočet_SO 100 kom_Soupis prací" xfId="1186"/>
    <cellStyle name="1_SO 05 vzduchové sanační úpravy propočet_SO 101 provizorní DZ" xfId="1187"/>
    <cellStyle name="1_SO 05 vzduchové sanační úpravy propočet_SO 200" xfId="1188"/>
    <cellStyle name="1_SO 05 vzduchové sanační úpravy propočet_Soupis prací_SO400 xls" xfId="1189"/>
    <cellStyle name="20 % – Zvýraznění1 2" xfId="1190"/>
    <cellStyle name="20 % – Zvýraznění1 2 2" xfId="1191"/>
    <cellStyle name="20 % – Zvýraznění2 2" xfId="1192"/>
    <cellStyle name="20 % – Zvýraznění2 2 2" xfId="1193"/>
    <cellStyle name="20 % – Zvýraznění3 2" xfId="1194"/>
    <cellStyle name="20 % – Zvýraznění3 2 2" xfId="1195"/>
    <cellStyle name="20 % – Zvýraznění4 2" xfId="1196"/>
    <cellStyle name="20 % – Zvýraznění4 2 2" xfId="1197"/>
    <cellStyle name="20 % – Zvýraznění5 2" xfId="1198"/>
    <cellStyle name="20 % – Zvýraznění5 2 2" xfId="1199"/>
    <cellStyle name="20 % – Zvýraznění6 2" xfId="1200"/>
    <cellStyle name="20 % – Zvýraznění6 2 2" xfId="1201"/>
    <cellStyle name="20% - Accent1" xfId="1439"/>
    <cellStyle name="20% - Accent2" xfId="1440"/>
    <cellStyle name="20% - Accent3" xfId="1441"/>
    <cellStyle name="20% - Accent4" xfId="1442"/>
    <cellStyle name="20% - Accent5" xfId="1443"/>
    <cellStyle name="20% - Accent6" xfId="1444"/>
    <cellStyle name="40 % – Zvýraznění1 2" xfId="1202"/>
    <cellStyle name="40 % – Zvýraznění1 2 2" xfId="1203"/>
    <cellStyle name="40 % – Zvýraznění2 2" xfId="1204"/>
    <cellStyle name="40 % – Zvýraznění2 2 2" xfId="1205"/>
    <cellStyle name="40 % – Zvýraznění3 2" xfId="1206"/>
    <cellStyle name="40 % – Zvýraznění3 2 2" xfId="1207"/>
    <cellStyle name="40 % – Zvýraznění4 2" xfId="1208"/>
    <cellStyle name="40 % – Zvýraznění4 2 2" xfId="1209"/>
    <cellStyle name="40 % – Zvýraznění5 2" xfId="1210"/>
    <cellStyle name="40 % – Zvýraznění5 2 2" xfId="1211"/>
    <cellStyle name="40 % – Zvýraznění6 2" xfId="1212"/>
    <cellStyle name="40 % – Zvýraznění6 2 2" xfId="1213"/>
    <cellStyle name="40 % – Zvýraznění6 3" xfId="1214"/>
    <cellStyle name="40 % – Zvýraznění6 3 2" xfId="1445"/>
    <cellStyle name="40 % – Zvýraznění6 3 3" xfId="1215"/>
    <cellStyle name="40% - Accent1" xfId="1446"/>
    <cellStyle name="40% - Accent2" xfId="1447"/>
    <cellStyle name="40% - Accent3" xfId="1448"/>
    <cellStyle name="40% - Accent4" xfId="1449"/>
    <cellStyle name="40% - Accent5" xfId="1450"/>
    <cellStyle name="40% - Accent6" xfId="1451"/>
    <cellStyle name="60 % – Zvýraznění1 2" xfId="1216"/>
    <cellStyle name="60 % – Zvýraznění1 2 2" xfId="1217"/>
    <cellStyle name="60 % – Zvýraznění2 2" xfId="1218"/>
    <cellStyle name="60 % – Zvýraznění2 2 2" xfId="1219"/>
    <cellStyle name="60 % – Zvýraznění3 2" xfId="1220"/>
    <cellStyle name="60 % – Zvýraznění3 2 2" xfId="1221"/>
    <cellStyle name="60 % – Zvýraznění4 2" xfId="1222"/>
    <cellStyle name="60 % – Zvýraznění4 2 2" xfId="1223"/>
    <cellStyle name="60 % – Zvýraznění5 2" xfId="1224"/>
    <cellStyle name="60 % – Zvýraznění5 2 2" xfId="1225"/>
    <cellStyle name="60 % – Zvýraznění6 2" xfId="1226"/>
    <cellStyle name="60 % – Zvýraznění6 2 2" xfId="1227"/>
    <cellStyle name="60% - Accent1" xfId="1452"/>
    <cellStyle name="60% - Accent2" xfId="1453"/>
    <cellStyle name="60% - Accent3" xfId="1454"/>
    <cellStyle name="60% - Accent4" xfId="1455"/>
    <cellStyle name="60% - Accent5" xfId="1456"/>
    <cellStyle name="60% - Accent6" xfId="1457"/>
    <cellStyle name="Accent1" xfId="1228"/>
    <cellStyle name="Accent1 - 20%" xfId="1229"/>
    <cellStyle name="Accent1 - 40%" xfId="1230"/>
    <cellStyle name="Accent1 - 60%" xfId="1231"/>
    <cellStyle name="Accent2" xfId="1232"/>
    <cellStyle name="Accent2 - 20%" xfId="1233"/>
    <cellStyle name="Accent2 - 40%" xfId="1234"/>
    <cellStyle name="Accent2 - 60%" xfId="1235"/>
    <cellStyle name="Accent3" xfId="1236"/>
    <cellStyle name="Accent3 - 20%" xfId="1237"/>
    <cellStyle name="Accent3 - 40%" xfId="1238"/>
    <cellStyle name="Accent3 - 60%" xfId="1239"/>
    <cellStyle name="Accent4" xfId="1240"/>
    <cellStyle name="Accent4 - 20%" xfId="1241"/>
    <cellStyle name="Accent4 - 40%" xfId="1242"/>
    <cellStyle name="Accent4 - 60%" xfId="1243"/>
    <cellStyle name="Accent5" xfId="1244"/>
    <cellStyle name="Accent5 - 20%" xfId="1245"/>
    <cellStyle name="Accent5 - 40%" xfId="1246"/>
    <cellStyle name="Accent5 - 60%" xfId="1247"/>
    <cellStyle name="Accent6" xfId="1248"/>
    <cellStyle name="Accent6 - 20%" xfId="1249"/>
    <cellStyle name="Accent6 - 40%" xfId="1250"/>
    <cellStyle name="Accent6 - 60%" xfId="1251"/>
    <cellStyle name="Bad" xfId="1252"/>
    <cellStyle name="Calculation" xfId="1253"/>
    <cellStyle name="cárkyd" xfId="1254"/>
    <cellStyle name="cary" xfId="1255"/>
    <cellStyle name="Celkem 2" xfId="1256"/>
    <cellStyle name="Celkem 2 2" xfId="1257"/>
    <cellStyle name="Comma [0]_Cenik (2)" xfId="1258"/>
    <cellStyle name="Comma_laroux" xfId="1259"/>
    <cellStyle name="Currency [0]_Analogové přístroje Euroset 8xx" xfId="1260"/>
    <cellStyle name="Currency_Analogové přístroje Euroset 8xx" xfId="1261"/>
    <cellStyle name="Čárka 2" xfId="1262"/>
    <cellStyle name="Čárka 2 2" xfId="1458"/>
    <cellStyle name="Čárka 3" xfId="1459"/>
    <cellStyle name="čárky [0]_15sin;18sit" xfId="1263"/>
    <cellStyle name="čárky 2" xfId="1264"/>
    <cellStyle name="čárky 2 2" xfId="1460"/>
    <cellStyle name="čárky 3" xfId="1265"/>
    <cellStyle name="číslo" xfId="1266"/>
    <cellStyle name="číslo 2" xfId="1461"/>
    <cellStyle name="Dezimal [0]_--&gt;2-1" xfId="1267"/>
    <cellStyle name="Dezimal_--&gt;2-1" xfId="1268"/>
    <cellStyle name="Dziesiętny [0]_laroux" xfId="1269"/>
    <cellStyle name="Dziesiętny_laroux" xfId="1270"/>
    <cellStyle name="Emphasis 1" xfId="1271"/>
    <cellStyle name="Emphasis 2" xfId="1272"/>
    <cellStyle name="Emphasis 3" xfId="1273"/>
    <cellStyle name="Excel Built-in Normal" xfId="1462"/>
    <cellStyle name="Explanatory Text" xfId="1463"/>
    <cellStyle name="Firma" xfId="1274"/>
    <cellStyle name="fnRegressQ" xfId="1525"/>
    <cellStyle name="Good" xfId="1275"/>
    <cellStyle name="Heading 1" xfId="1276"/>
    <cellStyle name="Heading 2" xfId="1277"/>
    <cellStyle name="Heading 3" xfId="1278"/>
    <cellStyle name="Heading 4" xfId="1279"/>
    <cellStyle name="Hlavní nadpis" xfId="1280"/>
    <cellStyle name="Hypertextový odkaz" xfId="1" builtinId="8"/>
    <cellStyle name="Hypertextový odkaz 2" xfId="1281"/>
    <cellStyle name="Check Cell" xfId="1282"/>
    <cellStyle name="Chybně 2" xfId="1283"/>
    <cellStyle name="Chybně 2 2" xfId="1284"/>
    <cellStyle name="Input" xfId="1285"/>
    <cellStyle name="Jednotka" xfId="1286"/>
    <cellStyle name="Jednotka 2" xfId="1464"/>
    <cellStyle name="Kontrolní buňka 2" xfId="1287"/>
    <cellStyle name="Kontrolní buňka 2 2" xfId="1288"/>
    <cellStyle name="Kontrolní buňka 2_Rozpočet_ stavba_koupaliště Luka" xfId="1289"/>
    <cellStyle name="lehký dolní okraj" xfId="1290"/>
    <cellStyle name="Linked Cell" xfId="1291"/>
    <cellStyle name="Měna 2" xfId="6"/>
    <cellStyle name="Měna 2 2" xfId="7"/>
    <cellStyle name="Měna 2 2 2" xfId="9"/>
    <cellStyle name="Měna 2 3" xfId="8"/>
    <cellStyle name="Měna 3" xfId="1292"/>
    <cellStyle name="měny 2" xfId="1293"/>
    <cellStyle name="měny 2 2" xfId="1465"/>
    <cellStyle name="měny 3" xfId="1294"/>
    <cellStyle name="měny 4" xfId="1295"/>
    <cellStyle name="množství" xfId="1296"/>
    <cellStyle name="množství 2" xfId="1466"/>
    <cellStyle name="Nadpis 1 2" xfId="1297"/>
    <cellStyle name="Nadpis 1 2 2" xfId="1298"/>
    <cellStyle name="Nadpis 2 2" xfId="1299"/>
    <cellStyle name="Nadpis 2 2 2" xfId="1300"/>
    <cellStyle name="Nadpis 2 2_Rozpočet_ stavba_koupaliště Luka" xfId="1301"/>
    <cellStyle name="Nadpis 3 2" xfId="1302"/>
    <cellStyle name="Nadpis 3 2 2" xfId="1303"/>
    <cellStyle name="Nadpis 4 2" xfId="1304"/>
    <cellStyle name="Nadpis 4 2 2" xfId="1305"/>
    <cellStyle name="Nadpis1" xfId="1306"/>
    <cellStyle name="Nadpis1 1" xfId="1307"/>
    <cellStyle name="Nadpis1 1 2" xfId="1467"/>
    <cellStyle name="Nadpis1 1 3" xfId="1468"/>
    <cellStyle name="Nadpis1 1 4" xfId="1469"/>
    <cellStyle name="Nadpis1 1_List12" xfId="1470"/>
    <cellStyle name="Nadpis1 2" xfId="1308"/>
    <cellStyle name="Naklady" xfId="1309"/>
    <cellStyle name="Naklady 2" xfId="1471"/>
    <cellStyle name="NAROW" xfId="1310"/>
    <cellStyle name="Název 2" xfId="1311"/>
    <cellStyle name="Název 2 2" xfId="1312"/>
    <cellStyle name="NazevOddilu" xfId="1313"/>
    <cellStyle name="Neutral" xfId="1314"/>
    <cellStyle name="Neutrální 2" xfId="1315"/>
    <cellStyle name="Neutrální 2 2" xfId="1316"/>
    <cellStyle name="normal" xfId="1317"/>
    <cellStyle name="Normal 2" xfId="1472"/>
    <cellStyle name="Normal 3" xfId="1473"/>
    <cellStyle name="Normal 4" xfId="1474"/>
    <cellStyle name="Normal_Liboc obj.  401" xfId="1475"/>
    <cellStyle name="Normální" xfId="0" builtinId="0" customBuiltin="1"/>
    <cellStyle name="Normální 10" xfId="1318"/>
    <cellStyle name="Normální 10 2" xfId="1476"/>
    <cellStyle name="Normální 10 2 2" xfId="1477"/>
    <cellStyle name="Normální 10 3" xfId="1478"/>
    <cellStyle name="Normální 10_List12" xfId="1479"/>
    <cellStyle name="Normální 11" xfId="1319"/>
    <cellStyle name="Normální 12" xfId="1320"/>
    <cellStyle name="normální 13" xfId="1321"/>
    <cellStyle name="Normální 13 2" xfId="1480"/>
    <cellStyle name="Normální 14" xfId="1425"/>
    <cellStyle name="Normální 14 2" xfId="1481"/>
    <cellStyle name="Normální 15" xfId="1482"/>
    <cellStyle name="Normální 15 2" xfId="1428"/>
    <cellStyle name="normální 16" xfId="1483"/>
    <cellStyle name="Normální 17" xfId="1484"/>
    <cellStyle name="Normální 18" xfId="1485"/>
    <cellStyle name="Normální 19" xfId="1486"/>
    <cellStyle name="Normální 2" xfId="2"/>
    <cellStyle name="Normální 2 10" xfId="1322"/>
    <cellStyle name="Normální 2 11" xfId="1526"/>
    <cellStyle name="Normální 2 2" xfId="1323"/>
    <cellStyle name="normální 2 2 2" xfId="1324"/>
    <cellStyle name="normální 2 2 2 2" xfId="1325"/>
    <cellStyle name="normální 2 2 3" xfId="1326"/>
    <cellStyle name="normální 2 2 3 2" xfId="1487"/>
    <cellStyle name="Normální 2 2 4" xfId="1327"/>
    <cellStyle name="normální 2 2_5903_G5_002_Oceneny soupis praci_rev1" xfId="1328"/>
    <cellStyle name="normální 2 3" xfId="1329"/>
    <cellStyle name="normální 2 3 2" xfId="1330"/>
    <cellStyle name="Normální 2 4" xfId="1331"/>
    <cellStyle name="normální 2 4 2" xfId="1488"/>
    <cellStyle name="Normální 2 5" xfId="1332"/>
    <cellStyle name="Normální 2 6" xfId="1426"/>
    <cellStyle name="Normální 2 6 2" xfId="1429"/>
    <cellStyle name="Normální 2 7" xfId="1489"/>
    <cellStyle name="Normální 2 8" xfId="1490"/>
    <cellStyle name="Normální 2 9" xfId="10"/>
    <cellStyle name="normální 2_10_soupis_praci" xfId="1333"/>
    <cellStyle name="Normální 20" xfId="1491"/>
    <cellStyle name="Normální 21" xfId="1492"/>
    <cellStyle name="normální 22" xfId="1493"/>
    <cellStyle name="Normální 23" xfId="1427"/>
    <cellStyle name="Normální 24" xfId="1494"/>
    <cellStyle name="Normální 25" xfId="1495"/>
    <cellStyle name="Normální 256" xfId="1334"/>
    <cellStyle name="normální 26" xfId="1496"/>
    <cellStyle name="Normální 27" xfId="5"/>
    <cellStyle name="Normální 3" xfId="3"/>
    <cellStyle name="normální 3 2" xfId="1336"/>
    <cellStyle name="normální 3 2 2" xfId="1430"/>
    <cellStyle name="normální 3 3" xfId="1337"/>
    <cellStyle name="normální 3 3 2" xfId="1338"/>
    <cellStyle name="Normální 3 4" xfId="1339"/>
    <cellStyle name="normální 3 5" xfId="1335"/>
    <cellStyle name="normální 3 6" xfId="1527"/>
    <cellStyle name="Normální 3_10_soupis_praci" xfId="1340"/>
    <cellStyle name="normální 39" xfId="1341"/>
    <cellStyle name="Normální 4" xfId="4"/>
    <cellStyle name="Normální 4 2" xfId="1342"/>
    <cellStyle name="Normální 4 2 2" xfId="1343"/>
    <cellStyle name="Normální 4 5" xfId="1344"/>
    <cellStyle name="Normální 5" xfId="1345"/>
    <cellStyle name="Normální 5 2" xfId="1346"/>
    <cellStyle name="Normální 5 2 2" xfId="1497"/>
    <cellStyle name="Normální 5 2 2 2" xfId="1498"/>
    <cellStyle name="Normální 5 2 3" xfId="1499"/>
    <cellStyle name="Normální 5 2_List12" xfId="1500"/>
    <cellStyle name="normální 6" xfId="1347"/>
    <cellStyle name="normální 6 2" xfId="1348"/>
    <cellStyle name="Normální 6 2 2" xfId="1501"/>
    <cellStyle name="Normální 6 2 2 2" xfId="1502"/>
    <cellStyle name="Normální 6 2 3" xfId="1503"/>
    <cellStyle name="Normální 6 2_List12" xfId="1504"/>
    <cellStyle name="Normální 7" xfId="1349"/>
    <cellStyle name="Normální 7 2" xfId="1505"/>
    <cellStyle name="Normální 7 2 2" xfId="1506"/>
    <cellStyle name="Normální 7 2 2 2" xfId="1507"/>
    <cellStyle name="Normální 7 2 3" xfId="1508"/>
    <cellStyle name="Normální 7 2_List12" xfId="1509"/>
    <cellStyle name="normální 7 3" xfId="1510"/>
    <cellStyle name="normální 8" xfId="1350"/>
    <cellStyle name="Normální 8 2" xfId="1511"/>
    <cellStyle name="Normální 8 2 2" xfId="1512"/>
    <cellStyle name="Normální 8 2 2 2" xfId="1513"/>
    <cellStyle name="Normální 8 2 3" xfId="1514"/>
    <cellStyle name="Normální 8 2_List12" xfId="1515"/>
    <cellStyle name="normální 9" xfId="1351"/>
    <cellStyle name="normální 9 2" xfId="1352"/>
    <cellStyle name="Normální 9 2 2" xfId="1516"/>
    <cellStyle name="Normální 9 3" xfId="1517"/>
    <cellStyle name="Normální 9_List12" xfId="1518"/>
    <cellStyle name="Normalny_Ceny jedn" xfId="1353"/>
    <cellStyle name="Note" xfId="1354"/>
    <cellStyle name="Output" xfId="1355"/>
    <cellStyle name="Podnadpis" xfId="1356"/>
    <cellStyle name="Položka" xfId="1357"/>
    <cellStyle name="Položka 2" xfId="1519"/>
    <cellStyle name="popis polozky" xfId="1358"/>
    <cellStyle name="Poznámka 2" xfId="1359"/>
    <cellStyle name="procent 2" xfId="1360"/>
    <cellStyle name="Propojená buňka 2" xfId="1361"/>
    <cellStyle name="Propojená buňka 2 2" xfId="1362"/>
    <cellStyle name="Propojená buňka 2_Rozpočet_ stavba_koupaliště Luka" xfId="1363"/>
    <cellStyle name="Sheet Title" xfId="1364"/>
    <cellStyle name="Specifikace" xfId="1365"/>
    <cellStyle name="Specifikace 2" xfId="1520"/>
    <cellStyle name="Správně 2" xfId="1366"/>
    <cellStyle name="Správně 2 2" xfId="1367"/>
    <cellStyle name="Standard_--&gt;2-1" xfId="1368"/>
    <cellStyle name="Stín+tučně" xfId="1369"/>
    <cellStyle name="Stín+tučně 2" xfId="1521"/>
    <cellStyle name="Stín+tučně+velké písmo" xfId="1370"/>
    <cellStyle name="Stín+tučně+velké písmo 2" xfId="1522"/>
    <cellStyle name="Styl 1" xfId="1371"/>
    <cellStyle name="Styl 1 10" xfId="1372"/>
    <cellStyle name="Styl 1 11" xfId="1373"/>
    <cellStyle name="Styl 1 14" xfId="1374"/>
    <cellStyle name="Styl 1 2" xfId="1375"/>
    <cellStyle name="Styl 1 23" xfId="1376"/>
    <cellStyle name="Styl 1 24" xfId="1377"/>
    <cellStyle name="Styl 1 25" xfId="1378"/>
    <cellStyle name="Styl 1 26" xfId="1379"/>
    <cellStyle name="Styl 1 27" xfId="1380"/>
    <cellStyle name="Styl 1 28" xfId="1381"/>
    <cellStyle name="Styl 1 3" xfId="1382"/>
    <cellStyle name="Styl 1 4" xfId="1383"/>
    <cellStyle name="Styl 1_10_soupis_praci" xfId="1384"/>
    <cellStyle name="Styl 2" xfId="1385"/>
    <cellStyle name="Suma" xfId="1386"/>
    <cellStyle name="Text upozornění 2" xfId="1387"/>
    <cellStyle name="Text upozornění 2 2" xfId="1388"/>
    <cellStyle name="textový" xfId="1389"/>
    <cellStyle name="Title" xfId="1523"/>
    <cellStyle name="Total" xfId="1390"/>
    <cellStyle name="Tučně" xfId="1391"/>
    <cellStyle name="TYP ŘÁDKU_2" xfId="1392"/>
    <cellStyle name="Vstup 2" xfId="1393"/>
    <cellStyle name="Vstup 2 2" xfId="1394"/>
    <cellStyle name="Vstup 2_Rozpočet_ stavba_koupaliště Luka" xfId="1395"/>
    <cellStyle name="Výpočet 2" xfId="1396"/>
    <cellStyle name="Výpočet 2 2" xfId="1397"/>
    <cellStyle name="Výpočet 2_Rozpočet_ stavba_koupaliště Luka" xfId="1398"/>
    <cellStyle name="Výstup 2" xfId="1399"/>
    <cellStyle name="Výstup 2 2" xfId="1400"/>
    <cellStyle name="Výstup 2_Rozpočet_ stavba_koupaliště Luka" xfId="1401"/>
    <cellStyle name="Vysvětlující text 2" xfId="1402"/>
    <cellStyle name="Vysvětlující text 2 2" xfId="1403"/>
    <cellStyle name="Währung [0]_--&gt;2-1" xfId="1404"/>
    <cellStyle name="Währung_--&gt;2-1" xfId="1405"/>
    <cellStyle name="Walutowy [0]_laroux" xfId="1406"/>
    <cellStyle name="Walutowy_laroux" xfId="1407"/>
    <cellStyle name="Warning Text" xfId="1408"/>
    <cellStyle name="Wהhrung [0]_--&gt;2-1" xfId="1409"/>
    <cellStyle name="Wהhrung_--&gt;2-1" xfId="1410"/>
    <cellStyle name="základní" xfId="1411"/>
    <cellStyle name="Zvýraznění 1 2" xfId="1412"/>
    <cellStyle name="Zvýraznění 1 2 2" xfId="1413"/>
    <cellStyle name="Zvýraznění 2 2" xfId="1414"/>
    <cellStyle name="Zvýraznění 2 2 2" xfId="1415"/>
    <cellStyle name="Zvýraznění 3 2" xfId="1416"/>
    <cellStyle name="Zvýraznění 3 2 2" xfId="1417"/>
    <cellStyle name="Zvýraznění 4 2" xfId="1418"/>
    <cellStyle name="Zvýraznění 4 2 2" xfId="1419"/>
    <cellStyle name="Zvýraznění 5 2" xfId="1420"/>
    <cellStyle name="Zvýraznění 5 2 2" xfId="1421"/>
    <cellStyle name="Zvýraznění 6 2" xfId="1422"/>
    <cellStyle name="Zvýraznění 6 2 2" xfId="1423"/>
    <cellStyle name="Zvýrazni" xfId="1424"/>
    <cellStyle name="Zvýrazni 2" xfId="152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2"/>
  <sheetViews>
    <sheetView showGridLines="0" tabSelected="1" topLeftCell="A12" zoomScaleNormal="100" workbookViewId="0">
      <selection activeCell="J97" sqref="J97:AF97"/>
    </sheetView>
  </sheetViews>
  <sheetFormatPr defaultRowHeight="11.25"/>
  <cols>
    <col min="1" max="1" width="8.33203125" customWidth="1"/>
    <col min="2" max="2" width="1.6640625" customWidth="1"/>
    <col min="3" max="3" width="4" customWidth="1"/>
    <col min="4" max="33" width="2.6640625" customWidth="1"/>
    <col min="34" max="34" width="3.33203125" customWidth="1"/>
    <col min="35" max="35" width="31.6640625" customWidth="1"/>
    <col min="36" max="37" width="2.33203125" customWidth="1"/>
    <col min="38" max="38" width="8.33203125" customWidth="1"/>
    <col min="39" max="39" width="3.33203125" customWidth="1"/>
    <col min="40" max="40" width="13.33203125" customWidth="1"/>
    <col min="41" max="41" width="7.33203125" customWidth="1"/>
    <col min="42" max="42" width="4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" hidden="1" customWidth="1"/>
    <col min="54" max="54" width="25" hidden="1" customWidth="1"/>
    <col min="55" max="55" width="21.6640625" hidden="1" customWidth="1"/>
    <col min="56" max="56" width="19" hidden="1" customWidth="1"/>
    <col min="57" max="57" width="66.3320312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500" t="s">
        <v>5</v>
      </c>
      <c r="AS2" s="492"/>
      <c r="AT2" s="492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S2" s="16" t="s">
        <v>6</v>
      </c>
      <c r="BT2" s="16" t="s">
        <v>7</v>
      </c>
    </row>
    <row r="3" spans="1:74" ht="7.1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.1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491" t="s">
        <v>220</v>
      </c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  <c r="AJ5" s="492"/>
      <c r="AK5" s="492"/>
      <c r="AL5" s="492"/>
      <c r="AM5" s="492"/>
      <c r="AN5" s="492"/>
      <c r="AO5" s="492"/>
      <c r="AR5" s="19"/>
      <c r="BE5" s="505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493" t="s">
        <v>221</v>
      </c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R6" s="19"/>
      <c r="BE6" s="506"/>
      <c r="BS6" s="16" t="s">
        <v>16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/>
      <c r="AR7" s="19"/>
      <c r="BE7" s="506"/>
      <c r="BS7" s="16" t="s">
        <v>19</v>
      </c>
    </row>
    <row r="8" spans="1:74" ht="12" customHeight="1">
      <c r="B8" s="19"/>
      <c r="D8" s="26" t="s">
        <v>20</v>
      </c>
      <c r="K8" s="24" t="s">
        <v>222</v>
      </c>
      <c r="AK8" s="26" t="s">
        <v>21</v>
      </c>
      <c r="AN8" s="128">
        <v>45985</v>
      </c>
      <c r="AR8" s="19"/>
      <c r="BE8" s="506"/>
      <c r="BS8" s="16" t="s">
        <v>22</v>
      </c>
    </row>
    <row r="9" spans="1:74" ht="14.65" customHeight="1">
      <c r="B9" s="19"/>
      <c r="AR9" s="19"/>
      <c r="BE9" s="506"/>
      <c r="BS9" s="16" t="s">
        <v>23</v>
      </c>
    </row>
    <row r="10" spans="1:74" ht="12" customHeight="1">
      <c r="B10" s="19"/>
      <c r="D10" s="26" t="s">
        <v>24</v>
      </c>
      <c r="K10" s="130" t="s">
        <v>225</v>
      </c>
      <c r="AK10" s="26" t="s">
        <v>25</v>
      </c>
      <c r="AN10" s="24" t="s">
        <v>1</v>
      </c>
      <c r="AR10" s="19"/>
      <c r="BE10" s="506"/>
      <c r="BS10" s="16" t="s">
        <v>16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506"/>
      <c r="BS11" s="16" t="s">
        <v>16</v>
      </c>
    </row>
    <row r="12" spans="1:74" ht="7.15" customHeight="1">
      <c r="B12" s="19"/>
      <c r="AR12" s="19"/>
      <c r="BE12" s="506"/>
      <c r="BS12" s="16" t="s">
        <v>16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506"/>
      <c r="BS13" s="16" t="s">
        <v>16</v>
      </c>
    </row>
    <row r="14" spans="1:74" ht="12.75">
      <c r="B14" s="19"/>
      <c r="E14" s="494" t="s">
        <v>29</v>
      </c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26" t="s">
        <v>27</v>
      </c>
      <c r="AN14" s="28" t="s">
        <v>29</v>
      </c>
      <c r="AR14" s="19"/>
      <c r="BE14" s="506"/>
      <c r="BS14" s="16" t="s">
        <v>16</v>
      </c>
    </row>
    <row r="15" spans="1:74" ht="7.15" customHeight="1">
      <c r="B15" s="19"/>
      <c r="AR15" s="19"/>
      <c r="BE15" s="506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506"/>
      <c r="BS16" s="16" t="s">
        <v>3</v>
      </c>
    </row>
    <row r="17" spans="2:71" ht="18.399999999999999" customHeight="1">
      <c r="B17" s="19"/>
      <c r="E17" s="129"/>
      <c r="AK17" s="26" t="s">
        <v>27</v>
      </c>
      <c r="AN17" s="24" t="s">
        <v>1</v>
      </c>
      <c r="AR17" s="19"/>
      <c r="BE17" s="506"/>
      <c r="BS17" s="16" t="s">
        <v>31</v>
      </c>
    </row>
    <row r="18" spans="2:71" ht="7.15" customHeight="1">
      <c r="B18" s="19"/>
      <c r="AR18" s="19"/>
      <c r="BE18" s="506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506"/>
      <c r="BS19" s="16" t="s">
        <v>6</v>
      </c>
    </row>
    <row r="20" spans="2:71" ht="18.399999999999999" customHeight="1">
      <c r="B20" s="19"/>
      <c r="E20" s="24" t="s">
        <v>161</v>
      </c>
      <c r="AK20" s="26" t="s">
        <v>27</v>
      </c>
      <c r="AN20" s="24" t="s">
        <v>1</v>
      </c>
      <c r="AR20" s="19"/>
      <c r="BE20" s="506"/>
      <c r="BS20" s="16" t="s">
        <v>31</v>
      </c>
    </row>
    <row r="21" spans="2:71" ht="7.15" customHeight="1">
      <c r="B21" s="19"/>
      <c r="AR21" s="19"/>
      <c r="BE21" s="506"/>
    </row>
    <row r="22" spans="2:71" ht="12" customHeight="1">
      <c r="B22" s="19"/>
      <c r="D22" s="26" t="s">
        <v>33</v>
      </c>
      <c r="AR22" s="19"/>
      <c r="BE22" s="506"/>
    </row>
    <row r="23" spans="2:71" ht="71.25" customHeight="1">
      <c r="B23" s="19"/>
      <c r="E23" s="496" t="s">
        <v>34</v>
      </c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  <c r="X23" s="496"/>
      <c r="Y23" s="496"/>
      <c r="Z23" s="496"/>
      <c r="AA23" s="496"/>
      <c r="AB23" s="496"/>
      <c r="AC23" s="496"/>
      <c r="AD23" s="496"/>
      <c r="AE23" s="496"/>
      <c r="AF23" s="496"/>
      <c r="AG23" s="496"/>
      <c r="AH23" s="496"/>
      <c r="AI23" s="496"/>
      <c r="AJ23" s="496"/>
      <c r="AK23" s="496"/>
      <c r="AL23" s="496"/>
      <c r="AM23" s="496"/>
      <c r="AN23" s="496"/>
      <c r="AR23" s="19"/>
      <c r="BE23" s="506"/>
    </row>
    <row r="24" spans="2:71" ht="12.75">
      <c r="B24" s="19"/>
      <c r="E24" s="198" t="s">
        <v>223</v>
      </c>
      <c r="AR24" s="19"/>
      <c r="BE24" s="506"/>
    </row>
    <row r="25" spans="2:71" ht="7.1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506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497">
        <f>ROUND(AG94,2)</f>
        <v>0</v>
      </c>
      <c r="AL26" s="498"/>
      <c r="AM26" s="498"/>
      <c r="AN26" s="498"/>
      <c r="AO26" s="498"/>
      <c r="AR26" s="31"/>
      <c r="BE26" s="506"/>
    </row>
    <row r="27" spans="2:71" s="1" customFormat="1" ht="7.15" customHeight="1">
      <c r="B27" s="31"/>
      <c r="AR27" s="31"/>
      <c r="BE27" s="506"/>
    </row>
    <row r="28" spans="2:71" s="1" customFormat="1" ht="12.75">
      <c r="B28" s="31"/>
      <c r="L28" s="490" t="s">
        <v>36</v>
      </c>
      <c r="M28" s="490"/>
      <c r="N28" s="490"/>
      <c r="O28" s="490"/>
      <c r="P28" s="490"/>
      <c r="W28" s="490" t="s">
        <v>37</v>
      </c>
      <c r="X28" s="490"/>
      <c r="Y28" s="490"/>
      <c r="Z28" s="490"/>
      <c r="AA28" s="490"/>
      <c r="AB28" s="490"/>
      <c r="AC28" s="490"/>
      <c r="AD28" s="490"/>
      <c r="AE28" s="490"/>
      <c r="AK28" s="490" t="s">
        <v>38</v>
      </c>
      <c r="AL28" s="490"/>
      <c r="AM28" s="490"/>
      <c r="AN28" s="490"/>
      <c r="AO28" s="490"/>
      <c r="AR28" s="31"/>
      <c r="BE28" s="506"/>
    </row>
    <row r="29" spans="2:71" s="2" customFormat="1" ht="14.65" customHeight="1">
      <c r="B29" s="35"/>
      <c r="D29" s="26" t="s">
        <v>39</v>
      </c>
      <c r="F29" s="26" t="s">
        <v>40</v>
      </c>
      <c r="L29" s="484">
        <v>0.21</v>
      </c>
      <c r="M29" s="483"/>
      <c r="N29" s="483"/>
      <c r="O29" s="483"/>
      <c r="P29" s="483"/>
      <c r="W29" s="482">
        <f>AG94-AG99</f>
        <v>0</v>
      </c>
      <c r="X29" s="483"/>
      <c r="Y29" s="483"/>
      <c r="Z29" s="483"/>
      <c r="AA29" s="483"/>
      <c r="AB29" s="483"/>
      <c r="AC29" s="483"/>
      <c r="AD29" s="483"/>
      <c r="AE29" s="483"/>
      <c r="AK29" s="482">
        <f>W29*0.12</f>
        <v>0</v>
      </c>
      <c r="AL29" s="483"/>
      <c r="AM29" s="483"/>
      <c r="AN29" s="483"/>
      <c r="AO29" s="483"/>
      <c r="AR29" s="35"/>
      <c r="BE29" s="507"/>
    </row>
    <row r="30" spans="2:71" s="2" customFormat="1" ht="14.65" customHeight="1">
      <c r="B30" s="35"/>
      <c r="F30" s="26" t="s">
        <v>41</v>
      </c>
      <c r="L30" s="484">
        <v>0.12</v>
      </c>
      <c r="M30" s="483"/>
      <c r="N30" s="483"/>
      <c r="O30" s="483"/>
      <c r="P30" s="483"/>
      <c r="W30" s="482">
        <f>AG99</f>
        <v>0</v>
      </c>
      <c r="X30" s="483"/>
      <c r="Y30" s="483"/>
      <c r="Z30" s="483"/>
      <c r="AA30" s="483"/>
      <c r="AB30" s="483"/>
      <c r="AC30" s="483"/>
      <c r="AD30" s="483"/>
      <c r="AE30" s="483"/>
      <c r="AK30" s="482">
        <f>W30*0.21</f>
        <v>0</v>
      </c>
      <c r="AL30" s="483"/>
      <c r="AM30" s="483"/>
      <c r="AN30" s="483"/>
      <c r="AO30" s="483"/>
      <c r="AR30" s="35"/>
      <c r="BE30" s="507"/>
    </row>
    <row r="31" spans="2:71" s="2" customFormat="1" ht="14.65" hidden="1" customHeight="1">
      <c r="B31" s="35"/>
      <c r="F31" s="26" t="s">
        <v>42</v>
      </c>
      <c r="L31" s="484">
        <v>0.21</v>
      </c>
      <c r="M31" s="483"/>
      <c r="N31" s="483"/>
      <c r="O31" s="483"/>
      <c r="P31" s="483"/>
      <c r="W31" s="482" t="e">
        <f>ROUND(BB94, 2)</f>
        <v>#REF!</v>
      </c>
      <c r="X31" s="483"/>
      <c r="Y31" s="483"/>
      <c r="Z31" s="483"/>
      <c r="AA31" s="483"/>
      <c r="AB31" s="483"/>
      <c r="AC31" s="483"/>
      <c r="AD31" s="483"/>
      <c r="AE31" s="483"/>
      <c r="AK31" s="482">
        <v>0</v>
      </c>
      <c r="AL31" s="483"/>
      <c r="AM31" s="483"/>
      <c r="AN31" s="483"/>
      <c r="AO31" s="483"/>
      <c r="AR31" s="35"/>
      <c r="BE31" s="507"/>
    </row>
    <row r="32" spans="2:71" s="2" customFormat="1" ht="14.65" hidden="1" customHeight="1">
      <c r="B32" s="35"/>
      <c r="F32" s="26" t="s">
        <v>43</v>
      </c>
      <c r="L32" s="484">
        <v>0.15</v>
      </c>
      <c r="M32" s="483"/>
      <c r="N32" s="483"/>
      <c r="O32" s="483"/>
      <c r="P32" s="483"/>
      <c r="W32" s="482" t="e">
        <f>ROUND(BC94, 2)</f>
        <v>#REF!</v>
      </c>
      <c r="X32" s="483"/>
      <c r="Y32" s="483"/>
      <c r="Z32" s="483"/>
      <c r="AA32" s="483"/>
      <c r="AB32" s="483"/>
      <c r="AC32" s="483"/>
      <c r="AD32" s="483"/>
      <c r="AE32" s="483"/>
      <c r="AK32" s="482">
        <v>0</v>
      </c>
      <c r="AL32" s="483"/>
      <c r="AM32" s="483"/>
      <c r="AN32" s="483"/>
      <c r="AO32" s="483"/>
      <c r="AR32" s="35"/>
      <c r="BE32" s="507"/>
    </row>
    <row r="33" spans="2:57" s="2" customFormat="1" ht="14.65" hidden="1" customHeight="1">
      <c r="B33" s="35"/>
      <c r="F33" s="26" t="s">
        <v>44</v>
      </c>
      <c r="L33" s="484">
        <v>0</v>
      </c>
      <c r="M33" s="483"/>
      <c r="N33" s="483"/>
      <c r="O33" s="483"/>
      <c r="P33" s="483"/>
      <c r="W33" s="482" t="e">
        <f>ROUND(BD94, 2)</f>
        <v>#REF!</v>
      </c>
      <c r="X33" s="483"/>
      <c r="Y33" s="483"/>
      <c r="Z33" s="483"/>
      <c r="AA33" s="483"/>
      <c r="AB33" s="483"/>
      <c r="AC33" s="483"/>
      <c r="AD33" s="483"/>
      <c r="AE33" s="483"/>
      <c r="AK33" s="482">
        <v>0</v>
      </c>
      <c r="AL33" s="483"/>
      <c r="AM33" s="483"/>
      <c r="AN33" s="483"/>
      <c r="AO33" s="483"/>
      <c r="AR33" s="35"/>
      <c r="BE33" s="507"/>
    </row>
    <row r="34" spans="2:57" s="1" customFormat="1" ht="7.15" customHeight="1">
      <c r="B34" s="31"/>
      <c r="AR34" s="31"/>
      <c r="BE34" s="506"/>
    </row>
    <row r="35" spans="2:57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504" t="s">
        <v>47</v>
      </c>
      <c r="Y35" s="502"/>
      <c r="Z35" s="502"/>
      <c r="AA35" s="502"/>
      <c r="AB35" s="502"/>
      <c r="AC35" s="38"/>
      <c r="AD35" s="38"/>
      <c r="AE35" s="38"/>
      <c r="AF35" s="38"/>
      <c r="AG35" s="38"/>
      <c r="AH35" s="38"/>
      <c r="AI35" s="38"/>
      <c r="AJ35" s="38"/>
      <c r="AK35" s="501">
        <f>W29+W30+AK29+AK30</f>
        <v>0</v>
      </c>
      <c r="AL35" s="502"/>
      <c r="AM35" s="502"/>
      <c r="AN35" s="502"/>
      <c r="AO35" s="503"/>
      <c r="AP35" s="36"/>
      <c r="AQ35" s="36"/>
      <c r="AR35" s="31"/>
    </row>
    <row r="36" spans="2:57" s="1" customFormat="1" ht="7.15" customHeight="1">
      <c r="B36" s="31"/>
      <c r="AR36" s="31"/>
    </row>
    <row r="37" spans="2:57" s="1" customFormat="1" ht="14.65" customHeight="1">
      <c r="B37" s="31"/>
      <c r="AR37" s="31"/>
    </row>
    <row r="38" spans="2:57" ht="14.65" customHeight="1">
      <c r="B38" s="19"/>
      <c r="AR38" s="19"/>
    </row>
    <row r="39" spans="2:57" ht="14.65" customHeight="1">
      <c r="B39" s="19"/>
      <c r="AR39" s="19"/>
    </row>
    <row r="40" spans="2:57" ht="14.65" customHeight="1">
      <c r="B40" s="19"/>
      <c r="AR40" s="19"/>
    </row>
    <row r="41" spans="2:57" ht="14.65" customHeight="1">
      <c r="B41" s="19"/>
      <c r="AR41" s="19"/>
    </row>
    <row r="42" spans="2:57" ht="14.65" customHeight="1">
      <c r="B42" s="19"/>
      <c r="AR42" s="19"/>
    </row>
    <row r="43" spans="2:57" ht="14.65" customHeight="1">
      <c r="B43" s="19"/>
      <c r="AR43" s="19"/>
    </row>
    <row r="44" spans="2:57" ht="14.65" customHeight="1">
      <c r="B44" s="19"/>
      <c r="AR44" s="19"/>
    </row>
    <row r="45" spans="2:57" ht="14.65" customHeight="1">
      <c r="B45" s="19"/>
      <c r="AR45" s="19"/>
    </row>
    <row r="46" spans="2:57" ht="14.65" customHeight="1">
      <c r="B46" s="19"/>
      <c r="AR46" s="19"/>
    </row>
    <row r="47" spans="2:57" ht="14.65" customHeight="1">
      <c r="B47" s="19"/>
      <c r="AR47" s="19"/>
    </row>
    <row r="48" spans="2:57" ht="14.65" customHeight="1">
      <c r="B48" s="19"/>
      <c r="AR48" s="19"/>
    </row>
    <row r="49" spans="2:44" s="1" customFormat="1" ht="14.6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7.1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.1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.15" customHeight="1">
      <c r="B82" s="31"/>
      <c r="C82" s="20" t="s">
        <v>54</v>
      </c>
      <c r="AR82" s="31"/>
    </row>
    <row r="83" spans="1:91" s="1" customFormat="1" ht="7.1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2025_040</v>
      </c>
      <c r="AR84" s="47"/>
    </row>
    <row r="85" spans="1:91" s="4" customFormat="1" ht="36.950000000000003" customHeight="1">
      <c r="B85" s="48"/>
      <c r="C85" s="134" t="s">
        <v>15</v>
      </c>
      <c r="L85" s="485" t="str">
        <f>K6</f>
        <v>Přístavba výrobní haly PZP Merlin</v>
      </c>
      <c r="M85" s="486"/>
      <c r="N85" s="486"/>
      <c r="O85" s="486"/>
      <c r="P85" s="486"/>
      <c r="Q85" s="486"/>
      <c r="R85" s="486"/>
      <c r="S85" s="486"/>
      <c r="T85" s="486"/>
      <c r="U85" s="486"/>
      <c r="V85" s="486"/>
      <c r="W85" s="486"/>
      <c r="X85" s="486"/>
      <c r="Y85" s="486"/>
      <c r="Z85" s="486"/>
      <c r="AA85" s="486"/>
      <c r="AB85" s="486"/>
      <c r="AC85" s="486"/>
      <c r="AD85" s="486"/>
      <c r="AE85" s="486"/>
      <c r="AF85" s="486"/>
      <c r="AG85" s="486"/>
      <c r="AH85" s="486"/>
      <c r="AI85" s="486"/>
      <c r="AJ85" s="486"/>
      <c r="AK85" s="486"/>
      <c r="AL85" s="486"/>
      <c r="AM85" s="486"/>
      <c r="AN85" s="486"/>
      <c r="AO85" s="486"/>
      <c r="AR85" s="48"/>
    </row>
    <row r="86" spans="1:91" s="1" customFormat="1" ht="7.15" customHeight="1">
      <c r="B86" s="31"/>
      <c r="AR86" s="31"/>
    </row>
    <row r="87" spans="1:91" s="1" customFormat="1" ht="12" customHeight="1">
      <c r="B87" s="31"/>
      <c r="C87" s="26" t="s">
        <v>20</v>
      </c>
      <c r="L87" s="135" t="str">
        <f>IF(K8="","",K8)</f>
        <v>Hlinsko</v>
      </c>
      <c r="AI87" s="26" t="s">
        <v>21</v>
      </c>
      <c r="AM87" s="487">
        <f>IF(AN8= "","",AN8)</f>
        <v>45985</v>
      </c>
      <c r="AN87" s="487"/>
      <c r="AR87" s="31"/>
    </row>
    <row r="88" spans="1:91" s="1" customFormat="1" ht="7.1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488" t="str">
        <f>IF(E17="","",E17)</f>
        <v/>
      </c>
      <c r="AN89" s="489"/>
      <c r="AO89" s="489"/>
      <c r="AP89" s="489"/>
      <c r="AR89" s="31"/>
      <c r="AS89" s="464" t="s">
        <v>55</v>
      </c>
      <c r="AT89" s="46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2.75">
      <c r="B90" s="31"/>
      <c r="C90" s="26" t="s">
        <v>28</v>
      </c>
      <c r="L90" s="3" t="str">
        <f>IF(E14= "Vyplň údaj","",E14)</f>
        <v/>
      </c>
      <c r="AI90" s="26" t="s">
        <v>32</v>
      </c>
      <c r="AM90" s="468" t="str">
        <f>IF(E20="","",E20)</f>
        <v>V. Pavlík, M. Chmiel</v>
      </c>
      <c r="AN90" s="469"/>
      <c r="AO90" s="469"/>
      <c r="AP90" s="469"/>
      <c r="AR90" s="31"/>
      <c r="AS90" s="466"/>
      <c r="AT90" s="467"/>
      <c r="BD90" s="52"/>
    </row>
    <row r="91" spans="1:91" s="1" customFormat="1" ht="11.1" customHeight="1">
      <c r="B91" s="31"/>
      <c r="AR91" s="31"/>
      <c r="AS91" s="466"/>
      <c r="AT91" s="467"/>
      <c r="BD91" s="52"/>
    </row>
    <row r="92" spans="1:91" s="1" customFormat="1" ht="29.25" customHeight="1">
      <c r="B92" s="31"/>
      <c r="C92" s="470" t="s">
        <v>56</v>
      </c>
      <c r="D92" s="471"/>
      <c r="E92" s="471"/>
      <c r="F92" s="471"/>
      <c r="G92" s="471"/>
      <c r="H92" s="53"/>
      <c r="I92" s="473" t="s">
        <v>57</v>
      </c>
      <c r="J92" s="471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  <c r="AD92" s="471"/>
      <c r="AE92" s="471"/>
      <c r="AF92" s="471"/>
      <c r="AG92" s="472" t="s">
        <v>58</v>
      </c>
      <c r="AH92" s="471"/>
      <c r="AI92" s="471"/>
      <c r="AJ92" s="471"/>
      <c r="AK92" s="471"/>
      <c r="AL92" s="471"/>
      <c r="AM92" s="471"/>
      <c r="AN92" s="473" t="s">
        <v>59</v>
      </c>
      <c r="AO92" s="471"/>
      <c r="AP92" s="474"/>
      <c r="AQ92" s="54" t="s">
        <v>60</v>
      </c>
      <c r="AR92" s="31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9" customHeight="1">
      <c r="B93" s="31"/>
      <c r="AR93" s="31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65" customHeight="1">
      <c r="B94" s="59"/>
      <c r="C94" s="60" t="s">
        <v>73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479">
        <f>SUM(AG95:AM101)</f>
        <v>0</v>
      </c>
      <c r="AH94" s="479"/>
      <c r="AI94" s="479"/>
      <c r="AJ94" s="479"/>
      <c r="AK94" s="479"/>
      <c r="AL94" s="479"/>
      <c r="AM94" s="479"/>
      <c r="AN94" s="480">
        <f>SUM(AN95:AP101)</f>
        <v>0</v>
      </c>
      <c r="AO94" s="480"/>
      <c r="AP94" s="480"/>
      <c r="AQ94" s="62" t="s">
        <v>1</v>
      </c>
      <c r="AR94" s="59"/>
      <c r="AS94" s="63">
        <f>ROUND(SUM(AS95:AS100),2)</f>
        <v>0</v>
      </c>
      <c r="AT94" s="64" t="e">
        <f t="shared" ref="AT94:AT97" si="0">ROUND(SUM(AV94:AW94),2)</f>
        <v>#REF!</v>
      </c>
      <c r="AU94" s="65" t="e">
        <f>ROUND(SUM(AU95:AU100),5)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ROUND(SUM(AZ95:AZ100),2)</f>
        <v>#REF!</v>
      </c>
      <c r="BA94" s="64" t="e">
        <f>ROUND(SUM(BA95:BA100),2)</f>
        <v>#REF!</v>
      </c>
      <c r="BB94" s="64" t="e">
        <f>ROUND(SUM(BB95:BB100),2)</f>
        <v>#REF!</v>
      </c>
      <c r="BC94" s="64" t="e">
        <f>ROUND(SUM(BC95:BC100),2)</f>
        <v>#REF!</v>
      </c>
      <c r="BD94" s="66" t="e">
        <f>ROUND(SUM(BD95:BD100),2)</f>
        <v>#REF!</v>
      </c>
      <c r="BS94" s="67" t="s">
        <v>74</v>
      </c>
      <c r="BT94" s="67" t="s">
        <v>75</v>
      </c>
      <c r="BU94" s="68" t="s">
        <v>76</v>
      </c>
      <c r="BV94" s="67" t="s">
        <v>77</v>
      </c>
      <c r="BW94" s="67" t="s">
        <v>4</v>
      </c>
      <c r="BX94" s="67" t="s">
        <v>78</v>
      </c>
      <c r="CL94" s="67" t="s">
        <v>1</v>
      </c>
    </row>
    <row r="95" spans="1:91" s="6" customFormat="1" ht="16.5" customHeight="1">
      <c r="A95" s="69"/>
      <c r="B95" s="70"/>
      <c r="C95" s="137"/>
      <c r="D95" s="475"/>
      <c r="E95" s="476"/>
      <c r="F95" s="476"/>
      <c r="G95" s="476"/>
      <c r="H95" s="476"/>
      <c r="I95" s="138"/>
      <c r="J95" s="475" t="s">
        <v>163</v>
      </c>
      <c r="K95" s="476"/>
      <c r="L95" s="476"/>
      <c r="M95" s="476"/>
      <c r="N95" s="476"/>
      <c r="O95" s="476"/>
      <c r="P95" s="476"/>
      <c r="Q95" s="476"/>
      <c r="R95" s="476"/>
      <c r="S95" s="476"/>
      <c r="T95" s="476"/>
      <c r="U95" s="476"/>
      <c r="V95" s="476"/>
      <c r="W95" s="476"/>
      <c r="X95" s="476"/>
      <c r="Y95" s="476"/>
      <c r="Z95" s="476"/>
      <c r="AA95" s="476"/>
      <c r="AB95" s="476"/>
      <c r="AC95" s="476"/>
      <c r="AD95" s="476"/>
      <c r="AE95" s="476"/>
      <c r="AF95" s="476"/>
      <c r="AG95" s="477">
        <f>ASŘ!J30</f>
        <v>0</v>
      </c>
      <c r="AH95" s="478"/>
      <c r="AI95" s="478"/>
      <c r="AJ95" s="478"/>
      <c r="AK95" s="478"/>
      <c r="AL95" s="478"/>
      <c r="AM95" s="478"/>
      <c r="AN95" s="477">
        <f>ASŘ!J39</f>
        <v>0</v>
      </c>
      <c r="AO95" s="478"/>
      <c r="AP95" s="478"/>
      <c r="AQ95" s="71" t="s">
        <v>79</v>
      </c>
      <c r="AR95" s="70"/>
      <c r="AS95" s="72">
        <v>0</v>
      </c>
      <c r="AT95" s="73" t="e">
        <f t="shared" si="0"/>
        <v>#REF!</v>
      </c>
      <c r="AU95" s="74" t="e">
        <f>ASŘ!#REF!</f>
        <v>#REF!</v>
      </c>
      <c r="AV95" s="73" t="e">
        <f>ASŘ!#REF!</f>
        <v>#REF!</v>
      </c>
      <c r="AW95" s="73" t="e">
        <f>ASŘ!#REF!</f>
        <v>#REF!</v>
      </c>
      <c r="AX95" s="73" t="e">
        <f>ASŘ!#REF!</f>
        <v>#REF!</v>
      </c>
      <c r="AY95" s="73" t="e">
        <f>ASŘ!#REF!</f>
        <v>#REF!</v>
      </c>
      <c r="AZ95" s="73" t="e">
        <f>ASŘ!#REF!</f>
        <v>#REF!</v>
      </c>
      <c r="BA95" s="73" t="e">
        <f>ASŘ!#REF!</f>
        <v>#REF!</v>
      </c>
      <c r="BB95" s="73" t="e">
        <f>ASŘ!#REF!</f>
        <v>#REF!</v>
      </c>
      <c r="BC95" s="73" t="e">
        <f>ASŘ!#REF!</f>
        <v>#REF!</v>
      </c>
      <c r="BD95" s="75" t="e">
        <f>ASŘ!#REF!</f>
        <v>#REF!</v>
      </c>
      <c r="BT95" s="76" t="s">
        <v>19</v>
      </c>
      <c r="BV95" s="76" t="s">
        <v>77</v>
      </c>
      <c r="BW95" s="76" t="s">
        <v>80</v>
      </c>
      <c r="BX95" s="76" t="s">
        <v>4</v>
      </c>
      <c r="CL95" s="76" t="s">
        <v>1</v>
      </c>
      <c r="CM95" s="76" t="s">
        <v>81</v>
      </c>
    </row>
    <row r="96" spans="1:91" s="6" customFormat="1" ht="16.5" customHeight="1">
      <c r="A96" s="69"/>
      <c r="B96" s="70"/>
      <c r="C96" s="137"/>
      <c r="D96" s="481"/>
      <c r="E96" s="481"/>
      <c r="F96" s="481"/>
      <c r="G96" s="481"/>
      <c r="H96" s="481"/>
      <c r="I96" s="138"/>
      <c r="J96" s="476" t="s">
        <v>175</v>
      </c>
      <c r="K96" s="476"/>
      <c r="L96" s="476"/>
      <c r="M96" s="476"/>
      <c r="N96" s="476"/>
      <c r="O96" s="476"/>
      <c r="P96" s="476"/>
      <c r="Q96" s="476"/>
      <c r="R96" s="476"/>
      <c r="S96" s="476"/>
      <c r="T96" s="476"/>
      <c r="U96" s="476"/>
      <c r="V96" s="476"/>
      <c r="W96" s="476"/>
      <c r="X96" s="476"/>
      <c r="Y96" s="476"/>
      <c r="Z96" s="476"/>
      <c r="AA96" s="476"/>
      <c r="AB96" s="476"/>
      <c r="AC96" s="476"/>
      <c r="AD96" s="476"/>
      <c r="AE96" s="476"/>
      <c r="AF96" s="476"/>
      <c r="AG96" s="477">
        <f>EI!J30</f>
        <v>0</v>
      </c>
      <c r="AH96" s="478"/>
      <c r="AI96" s="478"/>
      <c r="AJ96" s="478"/>
      <c r="AK96" s="478"/>
      <c r="AL96" s="478"/>
      <c r="AM96" s="478"/>
      <c r="AN96" s="477">
        <f>EI!J39</f>
        <v>0</v>
      </c>
      <c r="AO96" s="478"/>
      <c r="AP96" s="478"/>
      <c r="AQ96" s="71" t="s">
        <v>79</v>
      </c>
      <c r="AR96" s="70"/>
      <c r="AS96" s="72">
        <v>0</v>
      </c>
      <c r="AT96" s="73" t="e">
        <f t="shared" si="0"/>
        <v>#REF!</v>
      </c>
      <c r="AU96" s="74" t="e">
        <f>#REF!</f>
        <v>#REF!</v>
      </c>
      <c r="AV96" s="73" t="e">
        <f>#REF!</f>
        <v>#REF!</v>
      </c>
      <c r="AW96" s="73" t="e">
        <f>#REF!</f>
        <v>#REF!</v>
      </c>
      <c r="AX96" s="73" t="e">
        <f>#REF!</f>
        <v>#REF!</v>
      </c>
      <c r="AY96" s="73" t="e">
        <f>#REF!</f>
        <v>#REF!</v>
      </c>
      <c r="AZ96" s="73" t="e">
        <f>#REF!</f>
        <v>#REF!</v>
      </c>
      <c r="BA96" s="73" t="e">
        <f>#REF!</f>
        <v>#REF!</v>
      </c>
      <c r="BB96" s="73" t="e">
        <f>#REF!</f>
        <v>#REF!</v>
      </c>
      <c r="BC96" s="73" t="e">
        <f>#REF!</f>
        <v>#REF!</v>
      </c>
      <c r="BD96" s="75" t="e">
        <f>#REF!</f>
        <v>#REF!</v>
      </c>
      <c r="BT96" s="76" t="s">
        <v>19</v>
      </c>
      <c r="BV96" s="76" t="s">
        <v>77</v>
      </c>
      <c r="BW96" s="76" t="s">
        <v>82</v>
      </c>
      <c r="BX96" s="76" t="s">
        <v>4</v>
      </c>
      <c r="CL96" s="76" t="s">
        <v>1</v>
      </c>
      <c r="CM96" s="76" t="s">
        <v>81</v>
      </c>
    </row>
    <row r="97" spans="1:91" s="6" customFormat="1" ht="16.5" customHeight="1">
      <c r="A97" s="69"/>
      <c r="B97" s="70"/>
      <c r="C97" s="137"/>
      <c r="D97" s="475"/>
      <c r="E97" s="476"/>
      <c r="F97" s="476"/>
      <c r="G97" s="476"/>
      <c r="H97" s="476"/>
      <c r="I97" s="138"/>
      <c r="J97" s="476" t="s">
        <v>165</v>
      </c>
      <c r="K97" s="476"/>
      <c r="L97" s="476"/>
      <c r="M97" s="476"/>
      <c r="N97" s="476"/>
      <c r="O97" s="476"/>
      <c r="P97" s="476"/>
      <c r="Q97" s="476"/>
      <c r="R97" s="476"/>
      <c r="S97" s="476"/>
      <c r="T97" s="476"/>
      <c r="U97" s="476"/>
      <c r="V97" s="476"/>
      <c r="W97" s="476"/>
      <c r="X97" s="476"/>
      <c r="Y97" s="476"/>
      <c r="Z97" s="476"/>
      <c r="AA97" s="476"/>
      <c r="AB97" s="476"/>
      <c r="AC97" s="476"/>
      <c r="AD97" s="476"/>
      <c r="AE97" s="476"/>
      <c r="AF97" s="476"/>
      <c r="AG97" s="477">
        <f>ZTI!J30</f>
        <v>0</v>
      </c>
      <c r="AH97" s="478"/>
      <c r="AI97" s="478"/>
      <c r="AJ97" s="478"/>
      <c r="AK97" s="478"/>
      <c r="AL97" s="478"/>
      <c r="AM97" s="478"/>
      <c r="AN97" s="477">
        <f>ZTI!J39</f>
        <v>0</v>
      </c>
      <c r="AO97" s="478"/>
      <c r="AP97" s="478"/>
      <c r="AQ97" s="71" t="s">
        <v>79</v>
      </c>
      <c r="AR97" s="70"/>
      <c r="AS97" s="72">
        <v>0</v>
      </c>
      <c r="AT97" s="73" t="e">
        <f t="shared" si="0"/>
        <v>#REF!</v>
      </c>
      <c r="AU97" s="74" t="e">
        <f>#REF!</f>
        <v>#REF!</v>
      </c>
      <c r="AV97" s="73" t="e">
        <f>#REF!</f>
        <v>#REF!</v>
      </c>
      <c r="AW97" s="73" t="e">
        <f>#REF!</f>
        <v>#REF!</v>
      </c>
      <c r="AX97" s="73" t="e">
        <f>#REF!</f>
        <v>#REF!</v>
      </c>
      <c r="AY97" s="73" t="e">
        <f>#REF!</f>
        <v>#REF!</v>
      </c>
      <c r="AZ97" s="73" t="e">
        <f>#REF!</f>
        <v>#REF!</v>
      </c>
      <c r="BA97" s="73" t="e">
        <f>#REF!</f>
        <v>#REF!</v>
      </c>
      <c r="BB97" s="73" t="e">
        <f>#REF!</f>
        <v>#REF!</v>
      </c>
      <c r="BC97" s="73" t="e">
        <f>#REF!</f>
        <v>#REF!</v>
      </c>
      <c r="BD97" s="75" t="e">
        <f>#REF!</f>
        <v>#REF!</v>
      </c>
      <c r="BT97" s="76" t="s">
        <v>19</v>
      </c>
      <c r="BV97" s="76" t="s">
        <v>77</v>
      </c>
      <c r="BW97" s="76" t="s">
        <v>83</v>
      </c>
      <c r="BX97" s="76" t="s">
        <v>4</v>
      </c>
      <c r="CL97" s="76" t="s">
        <v>1</v>
      </c>
      <c r="CM97" s="76" t="s">
        <v>81</v>
      </c>
    </row>
    <row r="98" spans="1:91" s="6" customFormat="1" ht="16.5" customHeight="1">
      <c r="A98" s="69"/>
      <c r="B98" s="70"/>
      <c r="C98" s="137"/>
      <c r="D98" s="475"/>
      <c r="E98" s="476"/>
      <c r="F98" s="476"/>
      <c r="G98" s="476"/>
      <c r="H98" s="476"/>
      <c r="I98" s="138"/>
      <c r="J98" s="476"/>
      <c r="K98" s="476"/>
      <c r="L98" s="476"/>
      <c r="M98" s="476"/>
      <c r="N98" s="476"/>
      <c r="O98" s="476"/>
      <c r="P98" s="476"/>
      <c r="Q98" s="476"/>
      <c r="R98" s="476"/>
      <c r="S98" s="476"/>
      <c r="T98" s="476"/>
      <c r="U98" s="476"/>
      <c r="V98" s="476"/>
      <c r="W98" s="476"/>
      <c r="X98" s="476"/>
      <c r="Y98" s="476"/>
      <c r="Z98" s="476"/>
      <c r="AA98" s="476"/>
      <c r="AB98" s="476"/>
      <c r="AC98" s="476"/>
      <c r="AD98" s="476"/>
      <c r="AE98" s="476"/>
      <c r="AF98" s="476"/>
      <c r="AG98" s="477"/>
      <c r="AH98" s="478"/>
      <c r="AI98" s="478"/>
      <c r="AJ98" s="478"/>
      <c r="AK98" s="478"/>
      <c r="AL98" s="478"/>
      <c r="AM98" s="478"/>
      <c r="AN98" s="477"/>
      <c r="AO98" s="478"/>
      <c r="AP98" s="478"/>
      <c r="AQ98" s="71"/>
      <c r="AR98" s="70"/>
      <c r="AS98" s="72"/>
      <c r="AT98" s="73"/>
      <c r="AU98" s="74"/>
      <c r="AV98" s="73"/>
      <c r="AW98" s="73"/>
      <c r="AX98" s="73"/>
      <c r="AY98" s="73"/>
      <c r="AZ98" s="73"/>
      <c r="BA98" s="73"/>
      <c r="BB98" s="73"/>
      <c r="BC98" s="73"/>
      <c r="BD98" s="75"/>
      <c r="BT98" s="76"/>
      <c r="BV98" s="76"/>
      <c r="BW98" s="76"/>
      <c r="BX98" s="76"/>
      <c r="CL98" s="76"/>
      <c r="CM98" s="76"/>
    </row>
    <row r="99" spans="1:91" s="6" customFormat="1" ht="16.5" customHeight="1">
      <c r="A99" s="69"/>
      <c r="B99" s="70"/>
      <c r="C99" s="137"/>
      <c r="D99" s="476"/>
      <c r="E99" s="476"/>
      <c r="F99" s="476"/>
      <c r="G99" s="476"/>
      <c r="H99" s="476"/>
      <c r="I99" s="138"/>
      <c r="J99" s="476" t="s">
        <v>228</v>
      </c>
      <c r="K99" s="476"/>
      <c r="L99" s="476"/>
      <c r="M99" s="476"/>
      <c r="N99" s="476"/>
      <c r="O99" s="476"/>
      <c r="P99" s="476"/>
      <c r="Q99" s="476"/>
      <c r="R99" s="476"/>
      <c r="S99" s="476"/>
      <c r="T99" s="476"/>
      <c r="U99" s="476"/>
      <c r="V99" s="476"/>
      <c r="W99" s="476"/>
      <c r="X99" s="476"/>
      <c r="Y99" s="476"/>
      <c r="Z99" s="476"/>
      <c r="AA99" s="476"/>
      <c r="AB99" s="476"/>
      <c r="AC99" s="476"/>
      <c r="AD99" s="476"/>
      <c r="AE99" s="476"/>
      <c r="AF99" s="476"/>
      <c r="AG99" s="477">
        <f>'Vybavení-mrazírny'!J269</f>
        <v>0</v>
      </c>
      <c r="AH99" s="478"/>
      <c r="AI99" s="478"/>
      <c r="AJ99" s="478"/>
      <c r="AK99" s="478"/>
      <c r="AL99" s="478"/>
      <c r="AM99" s="478"/>
      <c r="AN99" s="477">
        <f>'Vybavení-mrazírny'!J39</f>
        <v>0</v>
      </c>
      <c r="AO99" s="478"/>
      <c r="AP99" s="478"/>
      <c r="AQ99" s="71" t="s">
        <v>79</v>
      </c>
      <c r="AR99" s="70"/>
      <c r="AS99" s="72">
        <v>0</v>
      </c>
      <c r="AT99" s="73" t="e">
        <f t="shared" ref="AT99" si="1">ROUND(SUM(AV99:AW99),2)</f>
        <v>#REF!</v>
      </c>
      <c r="AU99" s="74" t="e">
        <f>#REF!</f>
        <v>#REF!</v>
      </c>
      <c r="AV99" s="73" t="e">
        <f>#REF!</f>
        <v>#REF!</v>
      </c>
      <c r="AW99" s="73" t="e">
        <f>#REF!</f>
        <v>#REF!</v>
      </c>
      <c r="AX99" s="73" t="e">
        <f>#REF!</f>
        <v>#REF!</v>
      </c>
      <c r="AY99" s="73" t="e">
        <f>#REF!</f>
        <v>#REF!</v>
      </c>
      <c r="AZ99" s="73" t="e">
        <f>#REF!</f>
        <v>#REF!</v>
      </c>
      <c r="BA99" s="73" t="e">
        <f>#REF!</f>
        <v>#REF!</v>
      </c>
      <c r="BB99" s="73" t="e">
        <f>#REF!</f>
        <v>#REF!</v>
      </c>
      <c r="BC99" s="73" t="e">
        <f>#REF!</f>
        <v>#REF!</v>
      </c>
      <c r="BD99" s="75" t="e">
        <f>#REF!</f>
        <v>#REF!</v>
      </c>
      <c r="BT99" s="76" t="s">
        <v>19</v>
      </c>
      <c r="BV99" s="76" t="s">
        <v>77</v>
      </c>
      <c r="BW99" s="76" t="s">
        <v>85</v>
      </c>
      <c r="BX99" s="76" t="s">
        <v>4</v>
      </c>
      <c r="CL99" s="76" t="s">
        <v>1</v>
      </c>
      <c r="CM99" s="76" t="s">
        <v>81</v>
      </c>
    </row>
    <row r="100" spans="1:91" s="6" customFormat="1" ht="16.5" customHeight="1">
      <c r="A100" s="69"/>
      <c r="B100" s="70"/>
      <c r="C100" s="137"/>
      <c r="D100" s="476"/>
      <c r="E100" s="476"/>
      <c r="F100" s="476"/>
      <c r="G100" s="476"/>
      <c r="H100" s="476"/>
      <c r="I100" s="138"/>
      <c r="J100" s="476" t="s">
        <v>229</v>
      </c>
      <c r="K100" s="476"/>
      <c r="L100" s="476"/>
      <c r="M100" s="476"/>
      <c r="N100" s="476"/>
      <c r="O100" s="476"/>
      <c r="P100" s="476"/>
      <c r="Q100" s="476"/>
      <c r="R100" s="476"/>
      <c r="S100" s="476"/>
      <c r="T100" s="476"/>
      <c r="U100" s="476"/>
      <c r="V100" s="476"/>
      <c r="W100" s="476"/>
      <c r="X100" s="476"/>
      <c r="Y100" s="476"/>
      <c r="Z100" s="476"/>
      <c r="AA100" s="476"/>
      <c r="AB100" s="476"/>
      <c r="AC100" s="476"/>
      <c r="AD100" s="476"/>
      <c r="AE100" s="476"/>
      <c r="AF100" s="476"/>
      <c r="AG100" s="477">
        <f>'Ostatní-zařízení'!J30</f>
        <v>0</v>
      </c>
      <c r="AH100" s="478"/>
      <c r="AI100" s="478"/>
      <c r="AJ100" s="478"/>
      <c r="AK100" s="478"/>
      <c r="AL100" s="478"/>
      <c r="AM100" s="478"/>
      <c r="AN100" s="477">
        <f>'Ostatní-zařízení'!J39</f>
        <v>0</v>
      </c>
      <c r="AO100" s="478"/>
      <c r="AP100" s="478"/>
      <c r="AQ100" s="71" t="s">
        <v>79</v>
      </c>
      <c r="AR100" s="70"/>
      <c r="AS100" s="72">
        <v>0</v>
      </c>
      <c r="AT100" s="73" t="e">
        <f t="shared" ref="AT100" si="2">ROUND(SUM(AV100:AW100),2)</f>
        <v>#REF!</v>
      </c>
      <c r="AU100" s="74" t="e">
        <f>#REF!</f>
        <v>#REF!</v>
      </c>
      <c r="AV100" s="73" t="e">
        <f>#REF!</f>
        <v>#REF!</v>
      </c>
      <c r="AW100" s="73" t="e">
        <f>#REF!</f>
        <v>#REF!</v>
      </c>
      <c r="AX100" s="73" t="e">
        <f>#REF!</f>
        <v>#REF!</v>
      </c>
      <c r="AY100" s="73" t="e">
        <f>#REF!</f>
        <v>#REF!</v>
      </c>
      <c r="AZ100" s="73" t="e">
        <f>#REF!</f>
        <v>#REF!</v>
      </c>
      <c r="BA100" s="73" t="e">
        <f>#REF!</f>
        <v>#REF!</v>
      </c>
      <c r="BB100" s="73" t="e">
        <f>#REF!</f>
        <v>#REF!</v>
      </c>
      <c r="BC100" s="73" t="e">
        <f>#REF!</f>
        <v>#REF!</v>
      </c>
      <c r="BD100" s="75" t="e">
        <f>#REF!</f>
        <v>#REF!</v>
      </c>
      <c r="BT100" s="76" t="s">
        <v>19</v>
      </c>
      <c r="BV100" s="76" t="s">
        <v>77</v>
      </c>
      <c r="BW100" s="76" t="s">
        <v>85</v>
      </c>
      <c r="BX100" s="76" t="s">
        <v>4</v>
      </c>
      <c r="CL100" s="76" t="s">
        <v>1</v>
      </c>
      <c r="CM100" s="76" t="s">
        <v>81</v>
      </c>
    </row>
    <row r="101" spans="1:91" s="1" customFormat="1" ht="15">
      <c r="B101" s="31"/>
      <c r="C101" s="139"/>
      <c r="D101" s="476" t="s">
        <v>87</v>
      </c>
      <c r="E101" s="476"/>
      <c r="F101" s="476"/>
      <c r="G101" s="476"/>
      <c r="H101" s="476"/>
      <c r="I101" s="138"/>
      <c r="J101" s="476" t="s">
        <v>187</v>
      </c>
      <c r="K101" s="499"/>
      <c r="L101" s="499"/>
      <c r="M101" s="499"/>
      <c r="N101" s="499"/>
      <c r="O101" s="499"/>
      <c r="P101" s="499"/>
      <c r="Q101" s="499"/>
      <c r="R101" s="499"/>
      <c r="S101" s="499"/>
      <c r="T101" s="499"/>
      <c r="U101" s="499"/>
      <c r="V101" s="499"/>
      <c r="W101" s="499"/>
      <c r="X101" s="499"/>
      <c r="Y101" s="499"/>
      <c r="Z101" s="499"/>
      <c r="AA101" s="499"/>
      <c r="AB101" s="499"/>
      <c r="AC101" s="499"/>
      <c r="AD101" s="499"/>
      <c r="AE101" s="499"/>
      <c r="AF101" s="499"/>
      <c r="AG101" s="477">
        <f>VRN!J30</f>
        <v>0</v>
      </c>
      <c r="AH101" s="478"/>
      <c r="AI101" s="478"/>
      <c r="AJ101" s="478"/>
      <c r="AK101" s="478"/>
      <c r="AL101" s="478"/>
      <c r="AM101" s="478"/>
      <c r="AN101" s="477">
        <f>VRN!J39</f>
        <v>0</v>
      </c>
      <c r="AO101" s="478"/>
      <c r="AP101" s="478"/>
      <c r="AR101" s="31"/>
    </row>
    <row r="102" spans="1:91" s="1" customFormat="1" ht="7.1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6">
    <mergeCell ref="D101:H101"/>
    <mergeCell ref="J101:AF101"/>
    <mergeCell ref="AG101:AM101"/>
    <mergeCell ref="AN101:AP101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J96:AF96"/>
    <mergeCell ref="L85:AO85"/>
    <mergeCell ref="AM87:AN87"/>
    <mergeCell ref="AM89:AP89"/>
    <mergeCell ref="AG98:AM98"/>
    <mergeCell ref="AN98:AP98"/>
    <mergeCell ref="D100:H100"/>
    <mergeCell ref="J100:AF100"/>
    <mergeCell ref="AG100:AM100"/>
    <mergeCell ref="AN100:AP100"/>
    <mergeCell ref="D98:H98"/>
    <mergeCell ref="J98:AF98"/>
    <mergeCell ref="D99:H99"/>
    <mergeCell ref="J99:AF99"/>
    <mergeCell ref="AG99:AM99"/>
    <mergeCell ref="AN99:AP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pageMargins left="0.39370078740157483" right="0.39370078740157483" top="0.39370078740157483" bottom="0.39370078740157483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263"/>
  <sheetViews>
    <sheetView showGridLines="0" topLeftCell="A130" zoomScaleNormal="100" workbookViewId="0">
      <selection activeCell="I145" sqref="I145:I262"/>
    </sheetView>
  </sheetViews>
  <sheetFormatPr defaultRowHeight="11.25"/>
  <cols>
    <col min="1" max="1" width="8.33203125" customWidth="1"/>
    <col min="2" max="2" width="1" customWidth="1"/>
    <col min="3" max="3" width="4" customWidth="1"/>
    <col min="4" max="4" width="6" customWidth="1"/>
    <col min="5" max="5" width="17" customWidth="1"/>
    <col min="6" max="6" width="50.6640625" customWidth="1"/>
    <col min="7" max="7" width="7.33203125" customWidth="1"/>
    <col min="8" max="8" width="14" customWidth="1"/>
    <col min="9" max="9" width="15.6640625" customWidth="1"/>
    <col min="10" max="10" width="22.33203125" customWidth="1"/>
    <col min="11" max="11" width="9.33203125" customWidth="1"/>
    <col min="12" max="12" width="10.6640625" hidden="1" customWidth="1"/>
    <col min="13" max="13" width="0" hidden="1" customWidth="1"/>
    <col min="14" max="19" width="14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>
      <c r="K2" s="500" t="s">
        <v>5</v>
      </c>
      <c r="L2" s="492"/>
      <c r="M2" s="492"/>
      <c r="N2" s="492"/>
      <c r="O2" s="492"/>
      <c r="P2" s="492"/>
      <c r="Q2" s="492"/>
      <c r="R2" s="492"/>
      <c r="S2" s="492"/>
      <c r="T2" s="492"/>
      <c r="U2" s="492"/>
      <c r="AS2" s="16" t="s">
        <v>80</v>
      </c>
    </row>
    <row r="3" spans="2:45">
      <c r="B3" s="17"/>
      <c r="C3" s="18"/>
      <c r="D3" s="18"/>
      <c r="E3" s="18"/>
      <c r="F3" s="18"/>
      <c r="G3" s="18"/>
      <c r="H3" s="18"/>
      <c r="I3" s="18"/>
      <c r="J3" s="18"/>
      <c r="AS3" s="16" t="s">
        <v>81</v>
      </c>
    </row>
    <row r="4" spans="2:45" ht="18">
      <c r="B4" s="19"/>
      <c r="D4" s="20" t="s">
        <v>88</v>
      </c>
      <c r="L4" s="77" t="s">
        <v>10</v>
      </c>
      <c r="AS4" s="16" t="s">
        <v>3</v>
      </c>
    </row>
    <row r="5" spans="2:45">
      <c r="B5" s="19"/>
    </row>
    <row r="6" spans="2:45" ht="12.75">
      <c r="B6" s="19"/>
      <c r="D6" s="26" t="s">
        <v>15</v>
      </c>
      <c r="F6" t="s">
        <v>221</v>
      </c>
    </row>
    <row r="7" spans="2:45" ht="12.75">
      <c r="B7" s="19"/>
      <c r="E7" s="509"/>
      <c r="F7" s="510"/>
      <c r="G7" s="510"/>
      <c r="H7" s="510"/>
    </row>
    <row r="8" spans="2:45" s="1" customFormat="1" ht="12.75">
      <c r="B8" s="31"/>
      <c r="D8" s="26" t="s">
        <v>89</v>
      </c>
      <c r="F8" s="1" t="s">
        <v>226</v>
      </c>
    </row>
    <row r="9" spans="2:45" s="1" customFormat="1" ht="12.6" customHeight="1">
      <c r="B9" s="31"/>
      <c r="E9" s="485"/>
      <c r="F9" s="508"/>
      <c r="G9" s="508"/>
      <c r="H9" s="508"/>
    </row>
    <row r="10" spans="2:45" s="1" customFormat="1" ht="15" customHeight="1">
      <c r="B10" s="31"/>
      <c r="E10" s="485"/>
      <c r="F10" s="508"/>
      <c r="G10" s="508"/>
      <c r="H10" s="508"/>
    </row>
    <row r="11" spans="2:45" s="1" customFormat="1" ht="12.75">
      <c r="B11" s="31"/>
      <c r="D11" s="26" t="s">
        <v>17</v>
      </c>
      <c r="F11" s="24" t="s">
        <v>1</v>
      </c>
      <c r="I11" s="26" t="s">
        <v>18</v>
      </c>
      <c r="J11" s="24" t="s">
        <v>1</v>
      </c>
    </row>
    <row r="12" spans="2:45" s="1" customFormat="1" ht="12.75">
      <c r="B12" s="31"/>
      <c r="D12" s="26" t="s">
        <v>20</v>
      </c>
      <c r="F12" s="24" t="s">
        <v>222</v>
      </c>
      <c r="I12" s="26" t="s">
        <v>21</v>
      </c>
      <c r="J12" s="49"/>
    </row>
    <row r="13" spans="2:45" s="1" customFormat="1">
      <c r="B13" s="31"/>
    </row>
    <row r="14" spans="2:45" s="1" customFormat="1" ht="12.75">
      <c r="B14" s="31"/>
      <c r="D14" s="26" t="s">
        <v>24</v>
      </c>
      <c r="F14" s="1" t="s">
        <v>225</v>
      </c>
      <c r="I14" s="26" t="s">
        <v>25</v>
      </c>
      <c r="J14" s="24" t="str">
        <f>IF('Rekapitulace stavby'!AN10="","",'Rekapitulace stavby'!AN10)</f>
        <v/>
      </c>
    </row>
    <row r="15" spans="2:45" s="1" customFormat="1" ht="12.75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</row>
    <row r="16" spans="2:45" s="1" customFormat="1">
      <c r="B16" s="31"/>
    </row>
    <row r="17" spans="2:10" s="1" customFormat="1" ht="12.75">
      <c r="B17" s="31"/>
      <c r="D17" s="26" t="s">
        <v>28</v>
      </c>
      <c r="I17" s="26" t="s">
        <v>25</v>
      </c>
      <c r="J17" s="27" t="str">
        <f>'Rekapitulace stavby'!AN13</f>
        <v>Vyplň údaj</v>
      </c>
    </row>
    <row r="18" spans="2:10" s="1" customFormat="1" ht="12.75">
      <c r="B18" s="31"/>
      <c r="E18" s="511" t="str">
        <f>'Rekapitulace stavby'!E14</f>
        <v>Vyplň údaj</v>
      </c>
      <c r="F18" s="491"/>
      <c r="G18" s="491"/>
      <c r="H18" s="491"/>
      <c r="I18" s="26" t="s">
        <v>27</v>
      </c>
      <c r="J18" s="27" t="str">
        <f>'Rekapitulace stavby'!AN14</f>
        <v>Vyplň údaj</v>
      </c>
    </row>
    <row r="19" spans="2:10" s="1" customFormat="1">
      <c r="B19" s="31"/>
    </row>
    <row r="20" spans="2:10" s="1" customFormat="1" ht="12.75">
      <c r="B20" s="31"/>
      <c r="D20" s="26" t="s">
        <v>30</v>
      </c>
      <c r="I20" s="26" t="s">
        <v>25</v>
      </c>
      <c r="J20" s="24" t="s">
        <v>1</v>
      </c>
    </row>
    <row r="21" spans="2:10" s="1" customFormat="1" ht="12.75">
      <c r="B21" s="31"/>
      <c r="E21" s="24"/>
      <c r="I21" s="26" t="s">
        <v>27</v>
      </c>
      <c r="J21" s="24" t="s">
        <v>1</v>
      </c>
    </row>
    <row r="22" spans="2:10" s="1" customFormat="1">
      <c r="B22" s="31"/>
    </row>
    <row r="23" spans="2:10" s="1" customFormat="1" ht="12.75">
      <c r="B23" s="31"/>
      <c r="D23" s="26" t="s">
        <v>32</v>
      </c>
      <c r="F23" s="1" t="s">
        <v>174</v>
      </c>
      <c r="I23" s="26" t="s">
        <v>25</v>
      </c>
      <c r="J23" s="24" t="s">
        <v>1</v>
      </c>
    </row>
    <row r="24" spans="2:10" s="1" customFormat="1" ht="12.75">
      <c r="B24" s="31"/>
      <c r="E24" s="24"/>
      <c r="I24" s="26" t="s">
        <v>27</v>
      </c>
      <c r="J24" s="24" t="s">
        <v>1</v>
      </c>
    </row>
    <row r="25" spans="2:10" s="1" customFormat="1">
      <c r="B25" s="31"/>
    </row>
    <row r="26" spans="2:10" s="1" customFormat="1" ht="12.75">
      <c r="B26" s="31"/>
      <c r="D26" s="26" t="s">
        <v>227</v>
      </c>
    </row>
    <row r="27" spans="2:10" s="7" customFormat="1" ht="12.75">
      <c r="B27" s="78"/>
      <c r="E27" s="496" t="s">
        <v>1</v>
      </c>
      <c r="F27" s="496"/>
      <c r="G27" s="496"/>
      <c r="H27" s="496"/>
    </row>
    <row r="28" spans="2:10" s="1" customFormat="1">
      <c r="B28" s="31"/>
    </row>
    <row r="29" spans="2:10" s="1" customFormat="1">
      <c r="B29" s="31"/>
      <c r="D29" s="50"/>
      <c r="E29" s="50"/>
      <c r="F29" s="50"/>
      <c r="G29" s="50"/>
      <c r="H29" s="50"/>
      <c r="I29" s="50"/>
      <c r="J29" s="50"/>
    </row>
    <row r="30" spans="2:10" s="1" customFormat="1" ht="15.75">
      <c r="B30" s="31"/>
      <c r="D30" s="79" t="s">
        <v>35</v>
      </c>
      <c r="J30" s="61">
        <f>ROUND(J129, 2)</f>
        <v>0</v>
      </c>
    </row>
    <row r="31" spans="2:10" s="1" customFormat="1">
      <c r="B31" s="31"/>
      <c r="D31" s="50"/>
      <c r="E31" s="50"/>
      <c r="F31" s="50"/>
      <c r="G31" s="50"/>
      <c r="H31" s="50"/>
      <c r="I31" s="50"/>
      <c r="J31" s="50"/>
    </row>
    <row r="32" spans="2:10" s="1" customFormat="1" ht="12.75">
      <c r="B32" s="31"/>
      <c r="F32" s="34" t="s">
        <v>37</v>
      </c>
      <c r="I32" s="34" t="s">
        <v>36</v>
      </c>
      <c r="J32" s="34" t="s">
        <v>38</v>
      </c>
    </row>
    <row r="33" spans="2:10" s="1" customFormat="1" ht="12.75">
      <c r="B33" s="31"/>
      <c r="D33" s="80" t="s">
        <v>39</v>
      </c>
      <c r="E33" s="26" t="s">
        <v>40</v>
      </c>
      <c r="F33" s="81">
        <f>J30</f>
        <v>0</v>
      </c>
      <c r="I33" s="82">
        <v>0.21</v>
      </c>
      <c r="J33" s="81">
        <f>F33*0.21</f>
        <v>0</v>
      </c>
    </row>
    <row r="34" spans="2:10" s="1" customFormat="1" ht="12.75">
      <c r="B34" s="31"/>
      <c r="E34" s="26" t="s">
        <v>41</v>
      </c>
      <c r="F34" s="81"/>
      <c r="I34" s="82">
        <v>0.12</v>
      </c>
      <c r="J34" s="81">
        <f>F34*0.12</f>
        <v>0</v>
      </c>
    </row>
    <row r="35" spans="2:10" s="1" customFormat="1" ht="12.75">
      <c r="B35" s="31"/>
      <c r="E35" s="26"/>
      <c r="F35" s="81"/>
      <c r="I35" s="82"/>
      <c r="J35" s="81"/>
    </row>
    <row r="36" spans="2:10" s="1" customFormat="1" ht="12.75">
      <c r="B36" s="31"/>
      <c r="E36" s="26"/>
      <c r="F36" s="81"/>
      <c r="I36" s="82"/>
      <c r="J36" s="81"/>
    </row>
    <row r="37" spans="2:10" s="1" customFormat="1" ht="12.75">
      <c r="B37" s="31"/>
      <c r="E37" s="26"/>
      <c r="F37" s="81"/>
      <c r="I37" s="82"/>
      <c r="J37" s="81"/>
    </row>
    <row r="38" spans="2:10" s="1" customFormat="1">
      <c r="B38" s="31"/>
    </row>
    <row r="39" spans="2:10" s="1" customFormat="1" ht="15.75">
      <c r="B39" s="31"/>
      <c r="C39" s="83"/>
      <c r="D39" s="84" t="s">
        <v>45</v>
      </c>
      <c r="E39" s="53"/>
      <c r="F39" s="53"/>
      <c r="G39" s="85" t="s">
        <v>46</v>
      </c>
      <c r="H39" s="86" t="s">
        <v>47</v>
      </c>
      <c r="I39" s="53"/>
      <c r="J39" s="87">
        <f>SUM(J30:J37)</f>
        <v>0</v>
      </c>
    </row>
    <row r="40" spans="2:10" s="1" customFormat="1">
      <c r="B40" s="31"/>
    </row>
    <row r="41" spans="2:10">
      <c r="B41" s="19"/>
    </row>
    <row r="42" spans="2:10">
      <c r="B42" s="19"/>
    </row>
    <row r="43" spans="2:10">
      <c r="B43" s="19"/>
    </row>
    <row r="44" spans="2:10">
      <c r="B44" s="19"/>
    </row>
    <row r="45" spans="2:10">
      <c r="B45" s="19"/>
    </row>
    <row r="46" spans="2:10">
      <c r="B46" s="19"/>
    </row>
    <row r="47" spans="2:10">
      <c r="B47" s="19"/>
    </row>
    <row r="48" spans="2:10">
      <c r="B48" s="19"/>
    </row>
    <row r="49" spans="2:10">
      <c r="B49" s="19"/>
    </row>
    <row r="50" spans="2:10" s="1" customFormat="1" ht="12.75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</row>
    <row r="51" spans="2:10">
      <c r="B51" s="19"/>
    </row>
    <row r="52" spans="2:10">
      <c r="B52" s="19"/>
    </row>
    <row r="53" spans="2:10">
      <c r="B53" s="19"/>
    </row>
    <row r="54" spans="2:10">
      <c r="B54" s="19"/>
    </row>
    <row r="55" spans="2:10">
      <c r="B55" s="19"/>
    </row>
    <row r="56" spans="2:10">
      <c r="B56" s="19"/>
    </row>
    <row r="57" spans="2:10">
      <c r="B57" s="19"/>
    </row>
    <row r="58" spans="2:10">
      <c r="B58" s="19"/>
    </row>
    <row r="59" spans="2:10">
      <c r="B59" s="19"/>
    </row>
    <row r="60" spans="2:10">
      <c r="B60" s="19"/>
    </row>
    <row r="61" spans="2:10" s="1" customFormat="1" ht="12.75">
      <c r="B61" s="31"/>
      <c r="D61" s="42" t="s">
        <v>50</v>
      </c>
      <c r="E61" s="33"/>
      <c r="F61" s="88" t="s">
        <v>51</v>
      </c>
      <c r="G61" s="42" t="s">
        <v>50</v>
      </c>
      <c r="H61" s="33"/>
      <c r="I61" s="33"/>
      <c r="J61" s="89" t="s">
        <v>51</v>
      </c>
    </row>
    <row r="62" spans="2:10">
      <c r="B62" s="19"/>
    </row>
    <row r="63" spans="2:10">
      <c r="B63" s="19"/>
    </row>
    <row r="64" spans="2:10">
      <c r="B64" s="19"/>
    </row>
    <row r="65" spans="2:10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</row>
    <row r="66" spans="2:10">
      <c r="B66" s="19"/>
    </row>
    <row r="67" spans="2:10">
      <c r="B67" s="19"/>
    </row>
    <row r="68" spans="2:10">
      <c r="B68" s="1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 s="1" customFormat="1" ht="12.75">
      <c r="B76" s="31"/>
      <c r="D76" s="42" t="s">
        <v>50</v>
      </c>
      <c r="E76" s="33"/>
      <c r="F76" s="88" t="s">
        <v>51</v>
      </c>
      <c r="G76" s="42" t="s">
        <v>50</v>
      </c>
      <c r="H76" s="33"/>
      <c r="I76" s="33"/>
      <c r="J76" s="89" t="s">
        <v>51</v>
      </c>
    </row>
    <row r="77" spans="2:10" s="1" customFormat="1">
      <c r="B77" s="43"/>
      <c r="C77" s="44"/>
      <c r="D77" s="44"/>
      <c r="E77" s="44"/>
      <c r="F77" s="44"/>
      <c r="G77" s="44"/>
      <c r="H77" s="44"/>
      <c r="I77" s="44"/>
      <c r="J77" s="44"/>
    </row>
    <row r="81" spans="2:46" s="1" customFormat="1" hidden="1">
      <c r="B81" s="45"/>
      <c r="C81" s="46"/>
      <c r="D81" s="46"/>
      <c r="E81" s="46"/>
      <c r="F81" s="46"/>
      <c r="G81" s="46"/>
      <c r="H81" s="46"/>
      <c r="I81" s="46"/>
      <c r="J81" s="46"/>
    </row>
    <row r="82" spans="2:46" s="1" customFormat="1" ht="18" hidden="1">
      <c r="B82" s="31"/>
      <c r="C82" s="20" t="s">
        <v>90</v>
      </c>
    </row>
    <row r="83" spans="2:46" s="1" customFormat="1" hidden="1">
      <c r="B83" s="31"/>
    </row>
    <row r="84" spans="2:46" s="1" customFormat="1" ht="12.75" hidden="1">
      <c r="B84" s="31"/>
      <c r="C84" s="26" t="s">
        <v>15</v>
      </c>
    </row>
    <row r="85" spans="2:46" s="1" customFormat="1" ht="12.75" hidden="1">
      <c r="B85" s="31"/>
      <c r="E85" s="509">
        <f>E7</f>
        <v>0</v>
      </c>
      <c r="F85" s="510"/>
      <c r="G85" s="510"/>
      <c r="H85" s="510"/>
    </row>
    <row r="86" spans="2:46" s="1" customFormat="1" ht="12.75" hidden="1">
      <c r="B86" s="31"/>
      <c r="C86" s="26" t="s">
        <v>89</v>
      </c>
    </row>
    <row r="87" spans="2:46" s="1" customFormat="1" hidden="1">
      <c r="B87" s="31"/>
      <c r="E87" s="485">
        <f>E9</f>
        <v>0</v>
      </c>
      <c r="F87" s="508"/>
      <c r="G87" s="508"/>
      <c r="H87" s="508"/>
    </row>
    <row r="88" spans="2:46" s="1" customFormat="1" hidden="1">
      <c r="B88" s="31"/>
    </row>
    <row r="89" spans="2:46" s="1" customFormat="1" ht="12.75" hidden="1">
      <c r="B89" s="31"/>
      <c r="C89" s="26" t="s">
        <v>20</v>
      </c>
      <c r="F89" s="24" t="str">
        <f>F12</f>
        <v>Hlinsko</v>
      </c>
      <c r="I89" s="26" t="s">
        <v>21</v>
      </c>
      <c r="J89" s="49" t="str">
        <f>IF(J12="","",J12)</f>
        <v/>
      </c>
    </row>
    <row r="90" spans="2:46" s="1" customFormat="1" hidden="1">
      <c r="B90" s="31"/>
    </row>
    <row r="91" spans="2:46" s="1" customFormat="1" ht="12.75" hidden="1">
      <c r="B91" s="31"/>
      <c r="C91" s="26" t="s">
        <v>24</v>
      </c>
      <c r="F91" s="24" t="str">
        <f>E15</f>
        <v xml:space="preserve"> </v>
      </c>
      <c r="I91" s="26" t="s">
        <v>30</v>
      </c>
      <c r="J91" s="29">
        <f>E21</f>
        <v>0</v>
      </c>
    </row>
    <row r="92" spans="2:46" s="1" customFormat="1" ht="12.75" hidden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>
        <f>E24</f>
        <v>0</v>
      </c>
    </row>
    <row r="93" spans="2:46" s="1" customFormat="1" hidden="1">
      <c r="B93" s="31"/>
    </row>
    <row r="94" spans="2:46" s="1" customFormat="1" ht="12" hidden="1">
      <c r="B94" s="31"/>
      <c r="C94" s="90" t="s">
        <v>91</v>
      </c>
      <c r="D94" s="83"/>
      <c r="E94" s="83"/>
      <c r="F94" s="83"/>
      <c r="G94" s="83"/>
      <c r="H94" s="83"/>
      <c r="I94" s="83"/>
      <c r="J94" s="91" t="s">
        <v>92</v>
      </c>
    </row>
    <row r="95" spans="2:46" s="1" customFormat="1" hidden="1">
      <c r="B95" s="31"/>
    </row>
    <row r="96" spans="2:46" s="1" customFormat="1" ht="15.75" hidden="1">
      <c r="B96" s="31"/>
      <c r="C96" s="92" t="s">
        <v>93</v>
      </c>
      <c r="J96" s="61">
        <f>J129</f>
        <v>0</v>
      </c>
      <c r="AT96" s="16" t="s">
        <v>94</v>
      </c>
    </row>
    <row r="97" spans="2:10" s="8" customFormat="1" ht="15" hidden="1">
      <c r="B97" s="93"/>
      <c r="D97" s="94" t="s">
        <v>95</v>
      </c>
      <c r="E97" s="95"/>
      <c r="F97" s="95"/>
      <c r="G97" s="95"/>
      <c r="H97" s="95"/>
      <c r="I97" s="95"/>
      <c r="J97" s="96" t="e">
        <f>#REF!</f>
        <v>#REF!</v>
      </c>
    </row>
    <row r="98" spans="2:10" s="9" customFormat="1" ht="12.75" hidden="1">
      <c r="B98" s="97"/>
      <c r="D98" s="98" t="s">
        <v>96</v>
      </c>
      <c r="E98" s="99"/>
      <c r="F98" s="99"/>
      <c r="G98" s="99"/>
      <c r="H98" s="99"/>
      <c r="I98" s="99"/>
      <c r="J98" s="100" t="e">
        <f>#REF!</f>
        <v>#REF!</v>
      </c>
    </row>
    <row r="99" spans="2:10" s="9" customFormat="1" ht="12.75" hidden="1">
      <c r="B99" s="97"/>
      <c r="D99" s="98" t="s">
        <v>97</v>
      </c>
      <c r="E99" s="99"/>
      <c r="F99" s="99"/>
      <c r="G99" s="99"/>
      <c r="H99" s="99"/>
      <c r="I99" s="99"/>
      <c r="J99" s="100">
        <f>J136</f>
        <v>0</v>
      </c>
    </row>
    <row r="100" spans="2:10" s="9" customFormat="1" ht="12.75" hidden="1">
      <c r="B100" s="97"/>
      <c r="D100" s="98" t="s">
        <v>98</v>
      </c>
      <c r="E100" s="99"/>
      <c r="F100" s="99"/>
      <c r="G100" s="99"/>
      <c r="H100" s="99"/>
      <c r="I100" s="99"/>
      <c r="J100" s="100">
        <f>J140</f>
        <v>0</v>
      </c>
    </row>
    <row r="101" spans="2:10" s="9" customFormat="1" ht="12.75" hidden="1">
      <c r="B101" s="97"/>
      <c r="D101" s="98" t="s">
        <v>99</v>
      </c>
      <c r="E101" s="99"/>
      <c r="F101" s="99"/>
      <c r="G101" s="99"/>
      <c r="H101" s="99"/>
      <c r="I101" s="99"/>
      <c r="J101" s="100">
        <f>J151</f>
        <v>0</v>
      </c>
    </row>
    <row r="102" spans="2:10" s="9" customFormat="1" ht="12.75" hidden="1">
      <c r="B102" s="97"/>
      <c r="D102" s="98" t="s">
        <v>100</v>
      </c>
      <c r="E102" s="99"/>
      <c r="F102" s="99"/>
      <c r="G102" s="99"/>
      <c r="H102" s="99"/>
      <c r="I102" s="99"/>
      <c r="J102" s="100" t="e">
        <f>#REF!</f>
        <v>#REF!</v>
      </c>
    </row>
    <row r="103" spans="2:10" s="8" customFormat="1" ht="15" hidden="1">
      <c r="B103" s="93"/>
      <c r="D103" s="94" t="s">
        <v>101</v>
      </c>
      <c r="E103" s="95"/>
      <c r="F103" s="95"/>
      <c r="G103" s="95"/>
      <c r="H103" s="95"/>
      <c r="I103" s="95"/>
      <c r="J103" s="96" t="e">
        <f>#REF!</f>
        <v>#REF!</v>
      </c>
    </row>
    <row r="104" spans="2:10" s="9" customFormat="1" ht="12.75" hidden="1">
      <c r="B104" s="97"/>
      <c r="D104" s="98" t="s">
        <v>102</v>
      </c>
      <c r="E104" s="99"/>
      <c r="F104" s="99"/>
      <c r="G104" s="99"/>
      <c r="H104" s="99"/>
      <c r="I104" s="99"/>
      <c r="J104" s="100" t="e">
        <f>#REF!</f>
        <v>#REF!</v>
      </c>
    </row>
    <row r="105" spans="2:10" s="9" customFormat="1" ht="12.75" hidden="1">
      <c r="B105" s="97"/>
      <c r="D105" s="98" t="s">
        <v>103</v>
      </c>
      <c r="E105" s="99"/>
      <c r="F105" s="99"/>
      <c r="G105" s="99"/>
      <c r="H105" s="99"/>
      <c r="I105" s="99"/>
      <c r="J105" s="100" t="e">
        <f>#REF!</f>
        <v>#REF!</v>
      </c>
    </row>
    <row r="106" spans="2:10" s="9" customFormat="1" ht="12.75" hidden="1">
      <c r="B106" s="97"/>
      <c r="D106" s="98" t="s">
        <v>104</v>
      </c>
      <c r="E106" s="99"/>
      <c r="F106" s="99"/>
      <c r="G106" s="99"/>
      <c r="H106" s="99"/>
      <c r="I106" s="99"/>
      <c r="J106" s="100" t="e">
        <f>#REF!</f>
        <v>#REF!</v>
      </c>
    </row>
    <row r="107" spans="2:10" s="9" customFormat="1" ht="12.75" hidden="1">
      <c r="B107" s="97"/>
      <c r="D107" s="98" t="s">
        <v>105</v>
      </c>
      <c r="E107" s="99"/>
      <c r="F107" s="99"/>
      <c r="G107" s="99"/>
      <c r="H107" s="99"/>
      <c r="I107" s="99"/>
      <c r="J107" s="100" t="e">
        <f>#REF!</f>
        <v>#REF!</v>
      </c>
    </row>
    <row r="108" spans="2:10" s="8" customFormat="1" ht="15" hidden="1">
      <c r="B108" s="93"/>
      <c r="D108" s="94" t="s">
        <v>106</v>
      </c>
      <c r="E108" s="95"/>
      <c r="F108" s="95"/>
      <c r="G108" s="95"/>
      <c r="H108" s="95"/>
      <c r="I108" s="95"/>
      <c r="J108" s="96" t="e">
        <f>#REF!</f>
        <v>#REF!</v>
      </c>
    </row>
    <row r="109" spans="2:10" s="9" customFormat="1" ht="12.75" hidden="1">
      <c r="B109" s="97"/>
      <c r="D109" s="98" t="s">
        <v>107</v>
      </c>
      <c r="E109" s="99"/>
      <c r="F109" s="99"/>
      <c r="G109" s="99"/>
      <c r="H109" s="99"/>
      <c r="I109" s="99"/>
      <c r="J109" s="100" t="e">
        <f>#REF!</f>
        <v>#REF!</v>
      </c>
    </row>
    <row r="110" spans="2:10" s="1" customFormat="1" hidden="1">
      <c r="B110" s="31"/>
    </row>
    <row r="111" spans="2:10" s="1" customFormat="1" hidden="1">
      <c r="B111" s="43"/>
      <c r="C111" s="44"/>
      <c r="D111" s="44"/>
      <c r="E111" s="44"/>
      <c r="F111" s="44"/>
      <c r="G111" s="44"/>
      <c r="H111" s="44"/>
      <c r="I111" s="44"/>
      <c r="J111" s="44"/>
    </row>
    <row r="115" spans="2:19" s="1" customFormat="1">
      <c r="B115" s="45"/>
    </row>
    <row r="116" spans="2:19" s="1" customFormat="1" ht="18">
      <c r="B116" s="31"/>
      <c r="C116" s="20" t="s">
        <v>108</v>
      </c>
    </row>
    <row r="117" spans="2:19" s="1" customFormat="1">
      <c r="B117" s="31"/>
    </row>
    <row r="118" spans="2:19" s="1" customFormat="1" ht="12.75">
      <c r="B118" s="31"/>
      <c r="C118" s="26" t="s">
        <v>15</v>
      </c>
    </row>
    <row r="119" spans="2:19" s="1" customFormat="1" ht="12.75">
      <c r="B119" s="31"/>
      <c r="E119" s="509" t="str">
        <f>F6</f>
        <v>Přístavba výrobní haly PZP Merlin</v>
      </c>
      <c r="F119" s="510"/>
      <c r="G119" s="510"/>
      <c r="H119" s="510"/>
    </row>
    <row r="120" spans="2:19" s="1" customFormat="1" ht="12.75">
      <c r="B120" s="31"/>
      <c r="C120" s="26" t="s">
        <v>89</v>
      </c>
    </row>
    <row r="121" spans="2:19" s="1" customFormat="1" ht="14.25" customHeight="1">
      <c r="B121" s="31"/>
      <c r="E121" s="485" t="str">
        <f>F8</f>
        <v>Architektonicko-stavební řešení</v>
      </c>
      <c r="F121" s="508"/>
      <c r="G121" s="508"/>
      <c r="H121" s="508"/>
    </row>
    <row r="122" spans="2:19" s="1" customFormat="1">
      <c r="B122" s="31"/>
    </row>
    <row r="123" spans="2:19" s="1" customFormat="1" ht="12.75">
      <c r="B123" s="31"/>
      <c r="C123" s="26" t="s">
        <v>20</v>
      </c>
      <c r="F123" s="24"/>
      <c r="I123" s="26" t="s">
        <v>21</v>
      </c>
      <c r="J123" s="49" t="str">
        <f>IF(J12="","",J12)</f>
        <v/>
      </c>
    </row>
    <row r="124" spans="2:19" s="1" customFormat="1">
      <c r="B124" s="31"/>
    </row>
    <row r="125" spans="2:19" s="1" customFormat="1" ht="12.75">
      <c r="B125" s="31"/>
      <c r="C125" s="26" t="s">
        <v>24</v>
      </c>
      <c r="F125" s="24" t="str">
        <f>F14</f>
        <v>PZP Merlin s.r.o.</v>
      </c>
      <c r="I125" s="26" t="s">
        <v>30</v>
      </c>
      <c r="J125" s="29"/>
    </row>
    <row r="126" spans="2:19" s="1" customFormat="1" ht="12.75">
      <c r="B126" s="31"/>
      <c r="C126" s="26" t="s">
        <v>28</v>
      </c>
      <c r="F126" s="24"/>
      <c r="I126" s="26" t="s">
        <v>32</v>
      </c>
      <c r="J126" s="184"/>
    </row>
    <row r="127" spans="2:19" s="1" customFormat="1">
      <c r="B127" s="31"/>
    </row>
    <row r="128" spans="2:19" s="10" customFormat="1" ht="24">
      <c r="B128" s="101"/>
      <c r="C128" s="102" t="s">
        <v>109</v>
      </c>
      <c r="D128" s="103" t="s">
        <v>60</v>
      </c>
      <c r="E128" s="103" t="s">
        <v>56</v>
      </c>
      <c r="F128" s="103" t="s">
        <v>57</v>
      </c>
      <c r="G128" s="103" t="s">
        <v>110</v>
      </c>
      <c r="H128" s="103" t="s">
        <v>111</v>
      </c>
      <c r="I128" s="103" t="s">
        <v>112</v>
      </c>
      <c r="J128" s="103" t="s">
        <v>92</v>
      </c>
      <c r="L128" s="56" t="s">
        <v>1</v>
      </c>
      <c r="M128" s="56" t="s">
        <v>39</v>
      </c>
      <c r="N128" s="56" t="s">
        <v>114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7" t="s">
        <v>119</v>
      </c>
    </row>
    <row r="129" spans="2:64" s="1" customFormat="1" ht="15.75">
      <c r="B129" s="31"/>
      <c r="C129" s="60" t="s">
        <v>120</v>
      </c>
      <c r="J129" s="185">
        <f>J263</f>
        <v>0</v>
      </c>
      <c r="L129" s="50"/>
      <c r="M129" s="50"/>
      <c r="N129" s="50"/>
      <c r="O129" s="104" t="e">
        <f>#REF!+#REF!+#REF!</f>
        <v>#REF!</v>
      </c>
      <c r="P129" s="50"/>
      <c r="Q129" s="104" t="e">
        <f>#REF!+#REF!+#REF!</f>
        <v>#REF!</v>
      </c>
      <c r="R129" s="50"/>
      <c r="S129" s="105" t="e">
        <f>#REF!+#REF!+#REF!</f>
        <v>#REF!</v>
      </c>
      <c r="AS129" s="16" t="s">
        <v>74</v>
      </c>
      <c r="AT129" s="16" t="s">
        <v>94</v>
      </c>
      <c r="BJ129" s="106" t="e">
        <f>#REF!+#REF!+#REF!</f>
        <v>#REF!</v>
      </c>
    </row>
    <row r="130" spans="2:64" s="1" customFormat="1" ht="26.45" customHeight="1">
      <c r="B130" s="113"/>
      <c r="C130" s="131"/>
      <c r="D130" s="227"/>
      <c r="E130" s="228" t="s">
        <v>121</v>
      </c>
      <c r="F130" s="228" t="s">
        <v>155</v>
      </c>
      <c r="G130" s="228"/>
      <c r="H130" s="229"/>
      <c r="I130" s="230"/>
      <c r="J130" s="230">
        <f>J131+J143+J152+J159+J171+J186+J191</f>
        <v>0</v>
      </c>
      <c r="L130" s="132" t="s">
        <v>1</v>
      </c>
      <c r="M130" s="114" t="s">
        <v>40</v>
      </c>
      <c r="O130" s="115">
        <f>N130*H130</f>
        <v>0</v>
      </c>
      <c r="P130" s="115">
        <v>1.2E-4</v>
      </c>
      <c r="Q130" s="115">
        <f>P130*H130</f>
        <v>0</v>
      </c>
      <c r="R130" s="115">
        <v>0.23</v>
      </c>
      <c r="S130" s="116">
        <f>R130*H130</f>
        <v>0</v>
      </c>
      <c r="AQ130" s="117" t="s">
        <v>84</v>
      </c>
      <c r="AS130" s="117" t="s">
        <v>123</v>
      </c>
      <c r="AT130" s="117" t="s">
        <v>81</v>
      </c>
      <c r="AX130" s="16" t="s">
        <v>122</v>
      </c>
      <c r="BD130" s="118">
        <f>IF(M130="základní",J130,0)</f>
        <v>0</v>
      </c>
      <c r="BE130" s="118">
        <f>IF(M130="snížená",J130,0)</f>
        <v>0</v>
      </c>
      <c r="BF130" s="118">
        <f>IF(M130="zákl. přenesená",J130,0)</f>
        <v>0</v>
      </c>
      <c r="BG130" s="118">
        <f>IF(M130="sníž. přenesená",J130,0)</f>
        <v>0</v>
      </c>
      <c r="BH130" s="118">
        <f>IF(M130="nulová",J130,0)</f>
        <v>0</v>
      </c>
      <c r="BI130" s="16" t="s">
        <v>19</v>
      </c>
      <c r="BJ130" s="118">
        <f>ROUND(I130*H130,2)</f>
        <v>0</v>
      </c>
      <c r="BK130" s="16" t="s">
        <v>84</v>
      </c>
      <c r="BL130" s="117" t="s">
        <v>125</v>
      </c>
    </row>
    <row r="131" spans="2:64" s="12" customFormat="1" ht="13.5">
      <c r="B131" s="119"/>
      <c r="C131" s="131"/>
      <c r="D131" s="231"/>
      <c r="E131" s="232" t="s">
        <v>19</v>
      </c>
      <c r="F131" s="232" t="s">
        <v>570</v>
      </c>
      <c r="G131" s="232"/>
      <c r="H131" s="233"/>
      <c r="I131" s="234"/>
      <c r="J131" s="234">
        <f>SUM(J132:J142)</f>
        <v>0</v>
      </c>
      <c r="K131" s="200"/>
      <c r="S131" s="121"/>
      <c r="AS131" s="120" t="s">
        <v>126</v>
      </c>
      <c r="AT131" s="120" t="s">
        <v>81</v>
      </c>
      <c r="AU131" s="12" t="s">
        <v>19</v>
      </c>
      <c r="AV131" s="12" t="s">
        <v>31</v>
      </c>
      <c r="AW131" s="12" t="s">
        <v>75</v>
      </c>
      <c r="AX131" s="120" t="s">
        <v>122</v>
      </c>
    </row>
    <row r="132" spans="2:64" s="12" customFormat="1" ht="23.1" customHeight="1">
      <c r="B132" s="119"/>
      <c r="C132" s="131"/>
      <c r="D132" s="235">
        <v>62</v>
      </c>
      <c r="E132" s="236" t="s">
        <v>571</v>
      </c>
      <c r="F132" s="236" t="s">
        <v>572</v>
      </c>
      <c r="G132" s="236" t="s">
        <v>124</v>
      </c>
      <c r="H132" s="237">
        <v>308.53899999999999</v>
      </c>
      <c r="I132" s="238"/>
      <c r="J132" s="238">
        <f>H132*I132</f>
        <v>0</v>
      </c>
      <c r="K132" s="200"/>
      <c r="S132" s="121"/>
      <c r="AS132" s="120" t="s">
        <v>126</v>
      </c>
      <c r="AT132" s="120" t="s">
        <v>81</v>
      </c>
      <c r="AU132" s="12" t="s">
        <v>19</v>
      </c>
      <c r="AV132" s="12" t="s">
        <v>31</v>
      </c>
      <c r="AW132" s="12" t="s">
        <v>75</v>
      </c>
      <c r="AX132" s="120" t="s">
        <v>122</v>
      </c>
    </row>
    <row r="133" spans="2:64" s="13" customFormat="1" ht="22.5">
      <c r="B133" s="122"/>
      <c r="C133" s="131"/>
      <c r="D133" s="235">
        <v>66</v>
      </c>
      <c r="E133" s="236" t="s">
        <v>573</v>
      </c>
      <c r="F133" s="236" t="s">
        <v>574</v>
      </c>
      <c r="G133" s="236" t="s">
        <v>575</v>
      </c>
      <c r="H133" s="237">
        <v>226.68700000000001</v>
      </c>
      <c r="I133" s="238"/>
      <c r="J133" s="238">
        <f t="shared" ref="J133:J142" si="0">H133*I133</f>
        <v>0</v>
      </c>
      <c r="K133" s="200"/>
      <c r="S133" s="124"/>
      <c r="AS133" s="123" t="s">
        <v>126</v>
      </c>
      <c r="AT133" s="123" t="s">
        <v>81</v>
      </c>
      <c r="AU133" s="13" t="s">
        <v>81</v>
      </c>
      <c r="AV133" s="13" t="s">
        <v>31</v>
      </c>
      <c r="AW133" s="13" t="s">
        <v>75</v>
      </c>
      <c r="AX133" s="123" t="s">
        <v>122</v>
      </c>
    </row>
    <row r="134" spans="2:64" s="1" customFormat="1" ht="22.5">
      <c r="B134" s="113"/>
      <c r="C134" s="131"/>
      <c r="D134" s="235">
        <v>67</v>
      </c>
      <c r="E134" s="236" t="s">
        <v>576</v>
      </c>
      <c r="F134" s="236" t="s">
        <v>577</v>
      </c>
      <c r="G134" s="236" t="s">
        <v>575</v>
      </c>
      <c r="H134" s="237">
        <v>17.172000000000001</v>
      </c>
      <c r="I134" s="238"/>
      <c r="J134" s="238">
        <f t="shared" si="0"/>
        <v>0</v>
      </c>
      <c r="K134" s="200"/>
      <c r="L134" s="132" t="s">
        <v>1</v>
      </c>
      <c r="M134" s="114" t="s">
        <v>40</v>
      </c>
      <c r="O134" s="115">
        <f>N134*H134</f>
        <v>0</v>
      </c>
      <c r="P134" s="115">
        <v>0</v>
      </c>
      <c r="Q134" s="115">
        <f>P134*H134</f>
        <v>0</v>
      </c>
      <c r="R134" s="115">
        <v>0.28999999999999998</v>
      </c>
      <c r="S134" s="116">
        <f>R134*H134</f>
        <v>4.9798799999999996</v>
      </c>
      <c r="AQ134" s="117" t="s">
        <v>84</v>
      </c>
      <c r="AS134" s="117" t="s">
        <v>123</v>
      </c>
      <c r="AT134" s="117" t="s">
        <v>81</v>
      </c>
      <c r="AX134" s="16" t="s">
        <v>122</v>
      </c>
      <c r="BD134" s="118">
        <f>IF(M134="základní",J134,0)</f>
        <v>0</v>
      </c>
      <c r="BE134" s="118">
        <f>IF(M134="snížená",J134,0)</f>
        <v>0</v>
      </c>
      <c r="BF134" s="118">
        <f>IF(M134="zákl. přenesená",J134,0)</f>
        <v>0</v>
      </c>
      <c r="BG134" s="118">
        <f>IF(M134="sníž. přenesená",J134,0)</f>
        <v>0</v>
      </c>
      <c r="BH134" s="118">
        <f>IF(M134="nulová",J134,0)</f>
        <v>0</v>
      </c>
      <c r="BI134" s="16" t="s">
        <v>19</v>
      </c>
      <c r="BJ134" s="118">
        <f>ROUND(I134*H134,2)</f>
        <v>0</v>
      </c>
      <c r="BK134" s="16" t="s">
        <v>84</v>
      </c>
      <c r="BL134" s="117" t="s">
        <v>128</v>
      </c>
    </row>
    <row r="135" spans="2:64" s="13" customFormat="1" ht="22.5">
      <c r="B135" s="122"/>
      <c r="C135" s="131"/>
      <c r="D135" s="235">
        <v>68</v>
      </c>
      <c r="E135" s="236" t="s">
        <v>578</v>
      </c>
      <c r="F135" s="236" t="s">
        <v>579</v>
      </c>
      <c r="G135" s="236" t="s">
        <v>575</v>
      </c>
      <c r="H135" s="237">
        <v>243.85900000000001</v>
      </c>
      <c r="I135" s="238"/>
      <c r="J135" s="238">
        <f t="shared" si="0"/>
        <v>0</v>
      </c>
      <c r="K135" s="200"/>
      <c r="S135" s="124"/>
      <c r="AS135" s="123" t="s">
        <v>126</v>
      </c>
      <c r="AT135" s="123" t="s">
        <v>81</v>
      </c>
      <c r="AU135" s="13" t="s">
        <v>81</v>
      </c>
      <c r="AV135" s="13" t="s">
        <v>31</v>
      </c>
      <c r="AW135" s="13" t="s">
        <v>19</v>
      </c>
      <c r="AX135" s="123" t="s">
        <v>122</v>
      </c>
    </row>
    <row r="136" spans="2:64" s="11" customFormat="1" ht="32.65" customHeight="1">
      <c r="B136" s="107"/>
      <c r="C136" s="131"/>
      <c r="D136" s="235">
        <v>71</v>
      </c>
      <c r="E136" s="236" t="s">
        <v>580</v>
      </c>
      <c r="F136" s="236" t="s">
        <v>581</v>
      </c>
      <c r="G136" s="236" t="s">
        <v>575</v>
      </c>
      <c r="H136" s="237">
        <v>219.47300000000001</v>
      </c>
      <c r="I136" s="238"/>
      <c r="J136" s="238">
        <f t="shared" si="0"/>
        <v>0</v>
      </c>
      <c r="K136" s="200"/>
      <c r="O136" s="109">
        <f>SUM(O137:O139)</f>
        <v>0</v>
      </c>
      <c r="Q136" s="109">
        <f>SUM(Q137:Q139)</f>
        <v>0</v>
      </c>
      <c r="S136" s="110">
        <f>SUM(S137:S139)</f>
        <v>0</v>
      </c>
      <c r="AQ136" s="108" t="s">
        <v>19</v>
      </c>
      <c r="AS136" s="111" t="s">
        <v>74</v>
      </c>
      <c r="AT136" s="111" t="s">
        <v>19</v>
      </c>
      <c r="AX136" s="108" t="s">
        <v>122</v>
      </c>
      <c r="BJ136" s="112">
        <f>SUM(BJ137:BJ139)</f>
        <v>0</v>
      </c>
    </row>
    <row r="137" spans="2:64" s="1" customFormat="1" ht="33.75">
      <c r="B137" s="113"/>
      <c r="C137" s="131"/>
      <c r="D137" s="235">
        <v>72</v>
      </c>
      <c r="E137" s="236" t="s">
        <v>582</v>
      </c>
      <c r="F137" s="236" t="s">
        <v>583</v>
      </c>
      <c r="G137" s="236" t="s">
        <v>575</v>
      </c>
      <c r="H137" s="237">
        <v>3292.0949999999998</v>
      </c>
      <c r="I137" s="238"/>
      <c r="J137" s="238">
        <f t="shared" si="0"/>
        <v>0</v>
      </c>
      <c r="K137" s="200"/>
      <c r="L137" s="132" t="s">
        <v>1</v>
      </c>
      <c r="M137" s="114" t="s">
        <v>40</v>
      </c>
      <c r="O137" s="115">
        <f>N137*H137</f>
        <v>0</v>
      </c>
      <c r="P137" s="115">
        <v>0</v>
      </c>
      <c r="Q137" s="115">
        <f>P137*H137</f>
        <v>0</v>
      </c>
      <c r="R137" s="115">
        <v>0</v>
      </c>
      <c r="S137" s="116">
        <f>R137*H137</f>
        <v>0</v>
      </c>
      <c r="AQ137" s="117" t="s">
        <v>84</v>
      </c>
      <c r="AS137" s="117" t="s">
        <v>123</v>
      </c>
      <c r="AT137" s="117" t="s">
        <v>81</v>
      </c>
      <c r="AX137" s="16" t="s">
        <v>122</v>
      </c>
      <c r="BD137" s="118">
        <f>IF(M137="základní",J137,0)</f>
        <v>0</v>
      </c>
      <c r="BE137" s="118">
        <f>IF(M137="snížená",J137,0)</f>
        <v>0</v>
      </c>
      <c r="BF137" s="118">
        <f>IF(M137="zákl. přenesená",J137,0)</f>
        <v>0</v>
      </c>
      <c r="BG137" s="118">
        <f>IF(M137="sníž. přenesená",J137,0)</f>
        <v>0</v>
      </c>
      <c r="BH137" s="118">
        <f>IF(M137="nulová",J137,0)</f>
        <v>0</v>
      </c>
      <c r="BI137" s="16" t="s">
        <v>19</v>
      </c>
      <c r="BJ137" s="118">
        <f>ROUND(I137*H137,2)</f>
        <v>0</v>
      </c>
      <c r="BK137" s="16" t="s">
        <v>84</v>
      </c>
      <c r="BL137" s="117" t="s">
        <v>130</v>
      </c>
    </row>
    <row r="138" spans="2:64" s="1" customFormat="1" ht="22.5">
      <c r="B138" s="113"/>
      <c r="C138" s="131"/>
      <c r="D138" s="235">
        <v>69</v>
      </c>
      <c r="E138" s="236" t="s">
        <v>584</v>
      </c>
      <c r="F138" s="236" t="s">
        <v>585</v>
      </c>
      <c r="G138" s="236" t="s">
        <v>575</v>
      </c>
      <c r="H138" s="237">
        <v>243.85900000000001</v>
      </c>
      <c r="I138" s="238"/>
      <c r="J138" s="238">
        <f t="shared" si="0"/>
        <v>0</v>
      </c>
      <c r="K138" s="200"/>
      <c r="L138" s="132" t="s">
        <v>1</v>
      </c>
      <c r="M138" s="114" t="s">
        <v>40</v>
      </c>
      <c r="O138" s="115">
        <f>N138*H138</f>
        <v>0</v>
      </c>
      <c r="P138" s="115">
        <v>0</v>
      </c>
      <c r="Q138" s="115">
        <f>P138*H138</f>
        <v>0</v>
      </c>
      <c r="R138" s="115">
        <v>0</v>
      </c>
      <c r="S138" s="116">
        <f>R138*H138</f>
        <v>0</v>
      </c>
      <c r="AQ138" s="117" t="s">
        <v>84</v>
      </c>
      <c r="AS138" s="117" t="s">
        <v>123</v>
      </c>
      <c r="AT138" s="117" t="s">
        <v>81</v>
      </c>
      <c r="AX138" s="16" t="s">
        <v>122</v>
      </c>
      <c r="BD138" s="118">
        <f>IF(M138="základní",J138,0)</f>
        <v>0</v>
      </c>
      <c r="BE138" s="118">
        <f>IF(M138="snížená",J138,0)</f>
        <v>0</v>
      </c>
      <c r="BF138" s="118">
        <f>IF(M138="zákl. přenesená",J138,0)</f>
        <v>0</v>
      </c>
      <c r="BG138" s="118">
        <f>IF(M138="sníž. přenesená",J138,0)</f>
        <v>0</v>
      </c>
      <c r="BH138" s="118">
        <f>IF(M138="nulová",J138,0)</f>
        <v>0</v>
      </c>
      <c r="BI138" s="16" t="s">
        <v>19</v>
      </c>
      <c r="BJ138" s="118">
        <f>ROUND(I138*H138,2)</f>
        <v>0</v>
      </c>
      <c r="BK138" s="16" t="s">
        <v>84</v>
      </c>
      <c r="BL138" s="117" t="s">
        <v>131</v>
      </c>
    </row>
    <row r="139" spans="2:64" s="1" customFormat="1" ht="22.5">
      <c r="B139" s="113"/>
      <c r="C139" s="131"/>
      <c r="D139" s="235">
        <v>70</v>
      </c>
      <c r="E139" s="236" t="s">
        <v>586</v>
      </c>
      <c r="F139" s="236" t="s">
        <v>587</v>
      </c>
      <c r="G139" s="236" t="s">
        <v>575</v>
      </c>
      <c r="H139" s="237">
        <v>243.85900000000001</v>
      </c>
      <c r="I139" s="238"/>
      <c r="J139" s="238">
        <f t="shared" si="0"/>
        <v>0</v>
      </c>
      <c r="K139" s="200"/>
      <c r="L139" s="132" t="s">
        <v>1</v>
      </c>
      <c r="M139" s="114" t="s">
        <v>40</v>
      </c>
      <c r="O139" s="115">
        <f>N139*H139</f>
        <v>0</v>
      </c>
      <c r="P139" s="115">
        <v>0</v>
      </c>
      <c r="Q139" s="115">
        <f>P139*H139</f>
        <v>0</v>
      </c>
      <c r="R139" s="115">
        <v>0</v>
      </c>
      <c r="S139" s="116">
        <f>R139*H139</f>
        <v>0</v>
      </c>
      <c r="AQ139" s="117" t="s">
        <v>84</v>
      </c>
      <c r="AS139" s="117" t="s">
        <v>123</v>
      </c>
      <c r="AT139" s="117" t="s">
        <v>81</v>
      </c>
      <c r="AX139" s="16" t="s">
        <v>122</v>
      </c>
      <c r="BD139" s="118">
        <f>IF(M139="základní",J139,0)</f>
        <v>0</v>
      </c>
      <c r="BE139" s="118">
        <f>IF(M139="snížená",J139,0)</f>
        <v>0</v>
      </c>
      <c r="BF139" s="118">
        <f>IF(M139="zákl. přenesená",J139,0)</f>
        <v>0</v>
      </c>
      <c r="BG139" s="118">
        <f>IF(M139="sníž. přenesená",J139,0)</f>
        <v>0</v>
      </c>
      <c r="BH139" s="118">
        <f>IF(M139="nulová",J139,0)</f>
        <v>0</v>
      </c>
      <c r="BI139" s="16" t="s">
        <v>19</v>
      </c>
      <c r="BJ139" s="118">
        <f>ROUND(I139*H139,2)</f>
        <v>0</v>
      </c>
      <c r="BK139" s="16" t="s">
        <v>84</v>
      </c>
      <c r="BL139" s="117" t="s">
        <v>132</v>
      </c>
    </row>
    <row r="140" spans="2:64" s="11" customFormat="1" ht="22.5">
      <c r="B140" s="107"/>
      <c r="C140" s="131"/>
      <c r="D140" s="235">
        <v>73</v>
      </c>
      <c r="E140" s="236" t="s">
        <v>588</v>
      </c>
      <c r="F140" s="236" t="s">
        <v>589</v>
      </c>
      <c r="G140" s="236" t="s">
        <v>137</v>
      </c>
      <c r="H140" s="237">
        <v>438.94600000000003</v>
      </c>
      <c r="I140" s="238"/>
      <c r="J140" s="238">
        <f t="shared" si="0"/>
        <v>0</v>
      </c>
      <c r="K140" s="200"/>
      <c r="O140" s="109">
        <f>SUM(O141:O150)</f>
        <v>0</v>
      </c>
      <c r="Q140" s="109">
        <f>SUM(Q141:Q150)</f>
        <v>2.22516E-2</v>
      </c>
      <c r="S140" s="110">
        <f>SUM(S141:S150)</f>
        <v>0</v>
      </c>
      <c r="AQ140" s="108" t="s">
        <v>19</v>
      </c>
      <c r="AS140" s="111" t="s">
        <v>74</v>
      </c>
      <c r="AT140" s="111" t="s">
        <v>19</v>
      </c>
      <c r="AX140" s="108" t="s">
        <v>122</v>
      </c>
      <c r="BJ140" s="112">
        <f>SUM(BJ141:BJ150)</f>
        <v>0</v>
      </c>
    </row>
    <row r="141" spans="2:64" s="1" customFormat="1" ht="22.5">
      <c r="B141" s="113"/>
      <c r="C141" s="131"/>
      <c r="D141" s="235">
        <v>74</v>
      </c>
      <c r="E141" s="236" t="s">
        <v>590</v>
      </c>
      <c r="F141" s="236" t="s">
        <v>591</v>
      </c>
      <c r="G141" s="236" t="s">
        <v>575</v>
      </c>
      <c r="H141" s="237">
        <v>24.385999999999999</v>
      </c>
      <c r="I141" s="238"/>
      <c r="J141" s="238">
        <f t="shared" si="0"/>
        <v>0</v>
      </c>
      <c r="K141" s="200"/>
      <c r="L141" s="132" t="s">
        <v>1</v>
      </c>
      <c r="M141" s="114" t="s">
        <v>40</v>
      </c>
      <c r="O141" s="115">
        <f>N141*H141</f>
        <v>0</v>
      </c>
      <c r="P141" s="115">
        <v>0</v>
      </c>
      <c r="Q141" s="115">
        <f>P141*H141</f>
        <v>0</v>
      </c>
      <c r="R141" s="115">
        <v>0</v>
      </c>
      <c r="S141" s="116">
        <f>R141*H141</f>
        <v>0</v>
      </c>
      <c r="AQ141" s="117" t="s">
        <v>84</v>
      </c>
      <c r="AS141" s="117" t="s">
        <v>123</v>
      </c>
      <c r="AT141" s="117" t="s">
        <v>81</v>
      </c>
      <c r="AX141" s="16" t="s">
        <v>122</v>
      </c>
      <c r="BD141" s="118">
        <f>IF(M141="základní",J141,0)</f>
        <v>0</v>
      </c>
      <c r="BE141" s="118">
        <f>IF(M141="snížená",J141,0)</f>
        <v>0</v>
      </c>
      <c r="BF141" s="118">
        <f>IF(M141="zákl. přenesená",J141,0)</f>
        <v>0</v>
      </c>
      <c r="BG141" s="118">
        <f>IF(M141="sníž. přenesená",J141,0)</f>
        <v>0</v>
      </c>
      <c r="BH141" s="118">
        <f>IF(M141="nulová",J141,0)</f>
        <v>0</v>
      </c>
      <c r="BI141" s="16" t="s">
        <v>19</v>
      </c>
      <c r="BJ141" s="118">
        <f>ROUND(I141*H141,2)</f>
        <v>0</v>
      </c>
      <c r="BK141" s="16" t="s">
        <v>84</v>
      </c>
      <c r="BL141" s="117" t="s">
        <v>133</v>
      </c>
    </row>
    <row r="142" spans="2:64" s="12" customFormat="1" ht="22.5">
      <c r="B142" s="119"/>
      <c r="C142" s="131"/>
      <c r="D142" s="235">
        <v>63</v>
      </c>
      <c r="E142" s="236" t="s">
        <v>592</v>
      </c>
      <c r="F142" s="236" t="s">
        <v>593</v>
      </c>
      <c r="G142" s="236" t="s">
        <v>124</v>
      </c>
      <c r="H142" s="237">
        <v>120</v>
      </c>
      <c r="I142" s="238"/>
      <c r="J142" s="238">
        <f t="shared" si="0"/>
        <v>0</v>
      </c>
      <c r="K142" s="200"/>
      <c r="S142" s="121"/>
      <c r="AS142" s="120" t="s">
        <v>126</v>
      </c>
      <c r="AT142" s="120" t="s">
        <v>81</v>
      </c>
      <c r="AU142" s="12" t="s">
        <v>19</v>
      </c>
      <c r="AV142" s="12" t="s">
        <v>31</v>
      </c>
      <c r="AW142" s="12" t="s">
        <v>75</v>
      </c>
      <c r="AX142" s="120" t="s">
        <v>122</v>
      </c>
    </row>
    <row r="143" spans="2:64" s="13" customFormat="1" ht="13.5">
      <c r="B143" s="122"/>
      <c r="C143" s="131"/>
      <c r="D143" s="231"/>
      <c r="E143" s="232" t="s">
        <v>81</v>
      </c>
      <c r="F143" s="232" t="s">
        <v>594</v>
      </c>
      <c r="G143" s="232"/>
      <c r="H143" s="233"/>
      <c r="I143" s="234"/>
      <c r="J143" s="234">
        <f>SUM(J144:J151)</f>
        <v>0</v>
      </c>
      <c r="K143" s="200"/>
      <c r="S143" s="124"/>
      <c r="AS143" s="123" t="s">
        <v>126</v>
      </c>
      <c r="AT143" s="123" t="s">
        <v>81</v>
      </c>
      <c r="AU143" s="13" t="s">
        <v>81</v>
      </c>
      <c r="AV143" s="13" t="s">
        <v>31</v>
      </c>
      <c r="AW143" s="13" t="s">
        <v>75</v>
      </c>
      <c r="AX143" s="123" t="s">
        <v>122</v>
      </c>
    </row>
    <row r="144" spans="2:64" s="12" customFormat="1" ht="22.5">
      <c r="B144" s="119"/>
      <c r="C144" s="131"/>
      <c r="D144" s="235">
        <v>58</v>
      </c>
      <c r="E144" s="236" t="s">
        <v>595</v>
      </c>
      <c r="F144" s="236" t="s">
        <v>596</v>
      </c>
      <c r="G144" s="236" t="s">
        <v>575</v>
      </c>
      <c r="H144" s="237">
        <v>50.05</v>
      </c>
      <c r="I144" s="238"/>
      <c r="J144" s="238">
        <f t="shared" ref="J144:J151" si="1">H144*I144</f>
        <v>0</v>
      </c>
      <c r="K144" s="200"/>
      <c r="S144" s="121"/>
      <c r="AS144" s="120" t="s">
        <v>126</v>
      </c>
      <c r="AT144" s="120" t="s">
        <v>81</v>
      </c>
      <c r="AU144" s="12" t="s">
        <v>19</v>
      </c>
      <c r="AV144" s="12" t="s">
        <v>31</v>
      </c>
      <c r="AW144" s="12" t="s">
        <v>75</v>
      </c>
      <c r="AX144" s="120" t="s">
        <v>122</v>
      </c>
    </row>
    <row r="145" spans="2:64" s="13" customFormat="1" ht="13.5">
      <c r="B145" s="122"/>
      <c r="C145" s="131"/>
      <c r="D145" s="235">
        <v>57</v>
      </c>
      <c r="E145" s="236" t="s">
        <v>597</v>
      </c>
      <c r="F145" s="236" t="s">
        <v>598</v>
      </c>
      <c r="G145" s="236" t="s">
        <v>575</v>
      </c>
      <c r="H145" s="237">
        <v>50.05</v>
      </c>
      <c r="I145" s="238"/>
      <c r="J145" s="238">
        <f t="shared" si="1"/>
        <v>0</v>
      </c>
      <c r="K145" s="200"/>
      <c r="S145" s="124"/>
      <c r="AS145" s="123" t="s">
        <v>126</v>
      </c>
      <c r="AT145" s="123" t="s">
        <v>81</v>
      </c>
      <c r="AU145" s="13" t="s">
        <v>81</v>
      </c>
      <c r="AV145" s="13" t="s">
        <v>31</v>
      </c>
      <c r="AW145" s="13" t="s">
        <v>75</v>
      </c>
      <c r="AX145" s="123" t="s">
        <v>122</v>
      </c>
    </row>
    <row r="146" spans="2:64" s="14" customFormat="1" ht="22.5">
      <c r="B146" s="125"/>
      <c r="C146" s="131"/>
      <c r="D146" s="235">
        <v>53</v>
      </c>
      <c r="E146" s="236" t="s">
        <v>599</v>
      </c>
      <c r="F146" s="236" t="s">
        <v>600</v>
      </c>
      <c r="G146" s="236" t="s">
        <v>575</v>
      </c>
      <c r="H146" s="237">
        <v>50.05</v>
      </c>
      <c r="I146" s="238"/>
      <c r="J146" s="238">
        <f t="shared" si="1"/>
        <v>0</v>
      </c>
      <c r="K146" s="200"/>
      <c r="S146" s="127"/>
      <c r="AS146" s="126" t="s">
        <v>126</v>
      </c>
      <c r="AT146" s="126" t="s">
        <v>81</v>
      </c>
      <c r="AU146" s="14" t="s">
        <v>84</v>
      </c>
      <c r="AV146" s="14" t="s">
        <v>31</v>
      </c>
      <c r="AW146" s="14" t="s">
        <v>19</v>
      </c>
      <c r="AX146" s="126" t="s">
        <v>122</v>
      </c>
    </row>
    <row r="147" spans="2:64" s="1" customFormat="1" ht="13.5">
      <c r="B147" s="113"/>
      <c r="C147" s="131"/>
      <c r="D147" s="235">
        <v>54</v>
      </c>
      <c r="E147" s="236" t="s">
        <v>601</v>
      </c>
      <c r="F147" s="236" t="s">
        <v>602</v>
      </c>
      <c r="G147" s="236" t="s">
        <v>124</v>
      </c>
      <c r="H147" s="237">
        <v>15.894</v>
      </c>
      <c r="I147" s="238"/>
      <c r="J147" s="238">
        <f t="shared" si="1"/>
        <v>0</v>
      </c>
      <c r="K147" s="200"/>
      <c r="L147" s="132" t="s">
        <v>1</v>
      </c>
      <c r="M147" s="114" t="s">
        <v>40</v>
      </c>
      <c r="O147" s="115">
        <f>N147*H147</f>
        <v>0</v>
      </c>
      <c r="P147" s="115">
        <v>1.4E-3</v>
      </c>
      <c r="Q147" s="115">
        <f>P147*H147</f>
        <v>2.22516E-2</v>
      </c>
      <c r="R147" s="115">
        <v>0</v>
      </c>
      <c r="S147" s="116">
        <f>R147*H147</f>
        <v>0</v>
      </c>
      <c r="AQ147" s="117" t="s">
        <v>84</v>
      </c>
      <c r="AS147" s="117" t="s">
        <v>123</v>
      </c>
      <c r="AT147" s="117" t="s">
        <v>81</v>
      </c>
      <c r="AX147" s="16" t="s">
        <v>122</v>
      </c>
      <c r="BD147" s="118">
        <f>IF(M147="základní",J147,0)</f>
        <v>0</v>
      </c>
      <c r="BE147" s="118">
        <f>IF(M147="snížená",J147,0)</f>
        <v>0</v>
      </c>
      <c r="BF147" s="118">
        <f>IF(M147="zákl. přenesená",J147,0)</f>
        <v>0</v>
      </c>
      <c r="BG147" s="118">
        <f>IF(M147="sníž. přenesená",J147,0)</f>
        <v>0</v>
      </c>
      <c r="BH147" s="118">
        <f>IF(M147="nulová",J147,0)</f>
        <v>0</v>
      </c>
      <c r="BI147" s="16" t="s">
        <v>19</v>
      </c>
      <c r="BJ147" s="118">
        <f>ROUND(I147*H147,2)</f>
        <v>0</v>
      </c>
      <c r="BK147" s="16" t="s">
        <v>84</v>
      </c>
      <c r="BL147" s="117" t="s">
        <v>134</v>
      </c>
    </row>
    <row r="148" spans="2:64" s="12" customFormat="1" ht="13.5">
      <c r="B148" s="119"/>
      <c r="C148" s="131"/>
      <c r="D148" s="235">
        <v>55</v>
      </c>
      <c r="E148" s="236" t="s">
        <v>603</v>
      </c>
      <c r="F148" s="236" t="s">
        <v>604</v>
      </c>
      <c r="G148" s="236" t="s">
        <v>124</v>
      </c>
      <c r="H148" s="237">
        <v>15.894</v>
      </c>
      <c r="I148" s="238"/>
      <c r="J148" s="238">
        <f t="shared" si="1"/>
        <v>0</v>
      </c>
      <c r="K148" s="200"/>
      <c r="S148" s="121"/>
      <c r="AS148" s="120" t="s">
        <v>126</v>
      </c>
      <c r="AT148" s="120" t="s">
        <v>81</v>
      </c>
      <c r="AU148" s="12" t="s">
        <v>19</v>
      </c>
      <c r="AV148" s="12" t="s">
        <v>31</v>
      </c>
      <c r="AW148" s="12" t="s">
        <v>75</v>
      </c>
      <c r="AX148" s="120" t="s">
        <v>122</v>
      </c>
    </row>
    <row r="149" spans="2:64" s="12" customFormat="1" ht="13.5">
      <c r="B149" s="119"/>
      <c r="C149" s="131"/>
      <c r="D149" s="235">
        <v>56</v>
      </c>
      <c r="E149" s="236" t="s">
        <v>605</v>
      </c>
      <c r="F149" s="236" t="s">
        <v>606</v>
      </c>
      <c r="G149" s="236" t="s">
        <v>137</v>
      </c>
      <c r="H149" s="237">
        <v>3.504</v>
      </c>
      <c r="I149" s="238"/>
      <c r="J149" s="238">
        <f t="shared" si="1"/>
        <v>0</v>
      </c>
      <c r="K149" s="200"/>
      <c r="S149" s="121"/>
      <c r="AS149" s="120" t="s">
        <v>126</v>
      </c>
      <c r="AT149" s="120" t="s">
        <v>81</v>
      </c>
      <c r="AU149" s="12" t="s">
        <v>19</v>
      </c>
      <c r="AV149" s="12" t="s">
        <v>31</v>
      </c>
      <c r="AW149" s="12" t="s">
        <v>75</v>
      </c>
      <c r="AX149" s="120" t="s">
        <v>122</v>
      </c>
    </row>
    <row r="150" spans="2:64" s="13" customFormat="1" ht="22.5">
      <c r="B150" s="122"/>
      <c r="C150" s="131"/>
      <c r="D150" s="235">
        <v>104</v>
      </c>
      <c r="E150" s="236" t="s">
        <v>607</v>
      </c>
      <c r="F150" s="236" t="s">
        <v>608</v>
      </c>
      <c r="G150" s="236" t="s">
        <v>575</v>
      </c>
      <c r="H150" s="237">
        <v>17.172000000000001</v>
      </c>
      <c r="I150" s="238"/>
      <c r="J150" s="238">
        <f t="shared" si="1"/>
        <v>0</v>
      </c>
      <c r="K150" s="200"/>
      <c r="S150" s="124"/>
      <c r="AS150" s="123" t="s">
        <v>126</v>
      </c>
      <c r="AT150" s="123" t="s">
        <v>81</v>
      </c>
      <c r="AU150" s="13" t="s">
        <v>81</v>
      </c>
      <c r="AV150" s="13" t="s">
        <v>31</v>
      </c>
      <c r="AW150" s="13" t="s">
        <v>19</v>
      </c>
      <c r="AX150" s="123" t="s">
        <v>122</v>
      </c>
    </row>
    <row r="151" spans="2:64" s="11" customFormat="1" ht="13.5">
      <c r="B151" s="107"/>
      <c r="C151" s="131"/>
      <c r="D151" s="235">
        <v>105</v>
      </c>
      <c r="E151" s="236" t="s">
        <v>609</v>
      </c>
      <c r="F151" s="236" t="s">
        <v>610</v>
      </c>
      <c r="G151" s="236" t="s">
        <v>137</v>
      </c>
      <c r="H151" s="237">
        <v>1.03</v>
      </c>
      <c r="I151" s="238"/>
      <c r="J151" s="238">
        <f t="shared" si="1"/>
        <v>0</v>
      </c>
      <c r="K151" s="200"/>
      <c r="O151" s="109">
        <f>SUM(O152:O162)</f>
        <v>0</v>
      </c>
      <c r="Q151" s="109">
        <f>SUM(Q152:Q162)</f>
        <v>3.6129359999999999E-2</v>
      </c>
      <c r="S151" s="110">
        <f>SUM(S152:S162)</f>
        <v>69.24794</v>
      </c>
      <c r="AQ151" s="108" t="s">
        <v>19</v>
      </c>
      <c r="AS151" s="111" t="s">
        <v>74</v>
      </c>
      <c r="AT151" s="111" t="s">
        <v>19</v>
      </c>
      <c r="AX151" s="108" t="s">
        <v>122</v>
      </c>
      <c r="BJ151" s="112">
        <f>SUM(BJ152:BJ162)</f>
        <v>0</v>
      </c>
    </row>
    <row r="152" spans="2:64" s="1" customFormat="1" ht="13.5">
      <c r="B152" s="113"/>
      <c r="C152" s="131"/>
      <c r="D152" s="231"/>
      <c r="E152" s="232" t="s">
        <v>611</v>
      </c>
      <c r="F152" s="232" t="s">
        <v>612</v>
      </c>
      <c r="G152" s="232"/>
      <c r="H152" s="233"/>
      <c r="I152" s="234"/>
      <c r="J152" s="234">
        <f>SUM(J153:J158)</f>
        <v>0</v>
      </c>
      <c r="K152" s="200"/>
      <c r="L152" s="132" t="s">
        <v>1</v>
      </c>
      <c r="M152" s="114" t="s">
        <v>40</v>
      </c>
      <c r="O152" s="115">
        <f>N152*H152</f>
        <v>0</v>
      </c>
      <c r="P152" s="115">
        <v>0</v>
      </c>
      <c r="Q152" s="115">
        <f>P152*H152</f>
        <v>0</v>
      </c>
      <c r="R152" s="115">
        <v>1.175</v>
      </c>
      <c r="S152" s="116">
        <f>R152*H152</f>
        <v>0</v>
      </c>
      <c r="AQ152" s="117" t="s">
        <v>84</v>
      </c>
      <c r="AS152" s="117" t="s">
        <v>123</v>
      </c>
      <c r="AT152" s="117" t="s">
        <v>81</v>
      </c>
      <c r="AX152" s="16" t="s">
        <v>122</v>
      </c>
      <c r="BD152" s="118">
        <f>IF(M152="základní",J152,0)</f>
        <v>0</v>
      </c>
      <c r="BE152" s="118">
        <f>IF(M152="snížená",J152,0)</f>
        <v>0</v>
      </c>
      <c r="BF152" s="118">
        <f>IF(M152="zákl. přenesená",J152,0)</f>
        <v>0</v>
      </c>
      <c r="BG152" s="118">
        <f>IF(M152="sníž. přenesená",J152,0)</f>
        <v>0</v>
      </c>
      <c r="BH152" s="118">
        <f>IF(M152="nulová",J152,0)</f>
        <v>0</v>
      </c>
      <c r="BI152" s="16" t="s">
        <v>19</v>
      </c>
      <c r="BJ152" s="118">
        <f>ROUND(I152*H152,2)</f>
        <v>0</v>
      </c>
      <c r="BK152" s="16" t="s">
        <v>84</v>
      </c>
      <c r="BL152" s="117" t="s">
        <v>135</v>
      </c>
    </row>
    <row r="153" spans="2:64" s="12" customFormat="1" ht="31.15" customHeight="1">
      <c r="B153" s="119"/>
      <c r="C153" s="131"/>
      <c r="D153" s="235">
        <v>80</v>
      </c>
      <c r="E153" s="236" t="s">
        <v>613</v>
      </c>
      <c r="F153" s="236" t="s">
        <v>614</v>
      </c>
      <c r="G153" s="236" t="s">
        <v>124</v>
      </c>
      <c r="H153" s="237">
        <v>107.724</v>
      </c>
      <c r="I153" s="238"/>
      <c r="J153" s="238">
        <f t="shared" ref="J153:J155" si="2">H153*I153</f>
        <v>0</v>
      </c>
      <c r="K153" s="200"/>
      <c r="S153" s="121"/>
      <c r="AS153" s="120" t="s">
        <v>126</v>
      </c>
      <c r="AT153" s="120" t="s">
        <v>81</v>
      </c>
      <c r="AU153" s="12" t="s">
        <v>19</v>
      </c>
      <c r="AV153" s="12" t="s">
        <v>31</v>
      </c>
      <c r="AW153" s="12" t="s">
        <v>75</v>
      </c>
      <c r="AX153" s="120" t="s">
        <v>122</v>
      </c>
    </row>
    <row r="154" spans="2:64" s="13" customFormat="1" ht="13.5">
      <c r="B154" s="122"/>
      <c r="C154" s="131"/>
      <c r="D154" s="235">
        <v>81</v>
      </c>
      <c r="E154" s="236" t="s">
        <v>615</v>
      </c>
      <c r="F154" s="236" t="s">
        <v>616</v>
      </c>
      <c r="G154" s="236" t="s">
        <v>137</v>
      </c>
      <c r="H154" s="237">
        <v>1.51</v>
      </c>
      <c r="I154" s="238"/>
      <c r="J154" s="238">
        <f t="shared" si="2"/>
        <v>0</v>
      </c>
      <c r="K154" s="200"/>
      <c r="S154" s="124"/>
      <c r="AS154" s="123" t="s">
        <v>126</v>
      </c>
      <c r="AT154" s="123" t="s">
        <v>81</v>
      </c>
      <c r="AU154" s="13" t="s">
        <v>81</v>
      </c>
      <c r="AV154" s="13" t="s">
        <v>31</v>
      </c>
      <c r="AW154" s="13" t="s">
        <v>75</v>
      </c>
      <c r="AX154" s="123" t="s">
        <v>122</v>
      </c>
    </row>
    <row r="155" spans="2:64" s="13" customFormat="1" ht="13.5">
      <c r="B155" s="122"/>
      <c r="C155" s="131"/>
      <c r="D155" s="235">
        <v>102</v>
      </c>
      <c r="E155" s="236" t="s">
        <v>617</v>
      </c>
      <c r="F155" s="236" t="s">
        <v>618</v>
      </c>
      <c r="G155" s="236" t="s">
        <v>124</v>
      </c>
      <c r="H155" s="237">
        <v>868.26800000000003</v>
      </c>
      <c r="I155" s="238"/>
      <c r="J155" s="238">
        <f t="shared" si="2"/>
        <v>0</v>
      </c>
      <c r="K155" s="200"/>
      <c r="S155" s="124"/>
      <c r="AS155" s="123" t="s">
        <v>126</v>
      </c>
      <c r="AT155" s="123" t="s">
        <v>81</v>
      </c>
      <c r="AU155" s="13" t="s">
        <v>81</v>
      </c>
      <c r="AV155" s="13" t="s">
        <v>31</v>
      </c>
      <c r="AW155" s="13" t="s">
        <v>75</v>
      </c>
      <c r="AX155" s="123" t="s">
        <v>122</v>
      </c>
    </row>
    <row r="156" spans="2:64" s="13" customFormat="1" ht="13.5">
      <c r="B156" s="122"/>
      <c r="C156" s="131"/>
      <c r="D156" s="239">
        <v>103</v>
      </c>
      <c r="E156" s="240" t="s">
        <v>619</v>
      </c>
      <c r="F156" s="240" t="s">
        <v>620</v>
      </c>
      <c r="G156" s="240" t="s">
        <v>124</v>
      </c>
      <c r="H156" s="241">
        <v>235.30199999999999</v>
      </c>
      <c r="I156" s="242"/>
      <c r="J156" s="242">
        <f>H156*I156</f>
        <v>0</v>
      </c>
      <c r="K156" s="200"/>
      <c r="S156" s="124"/>
      <c r="AS156" s="123" t="s">
        <v>126</v>
      </c>
      <c r="AT156" s="123" t="s">
        <v>81</v>
      </c>
      <c r="AU156" s="13" t="s">
        <v>81</v>
      </c>
      <c r="AV156" s="13" t="s">
        <v>31</v>
      </c>
      <c r="AW156" s="13" t="s">
        <v>75</v>
      </c>
      <c r="AX156" s="123" t="s">
        <v>122</v>
      </c>
    </row>
    <row r="157" spans="2:64" s="13" customFormat="1" ht="13.5">
      <c r="B157" s="122"/>
      <c r="C157" s="131"/>
      <c r="D157" s="239">
        <v>113</v>
      </c>
      <c r="E157" s="240" t="s">
        <v>621</v>
      </c>
      <c r="F157" s="240" t="s">
        <v>622</v>
      </c>
      <c r="G157" s="240" t="s">
        <v>124</v>
      </c>
      <c r="H157" s="241">
        <v>42.192999999999998</v>
      </c>
      <c r="I157" s="242"/>
      <c r="J157" s="242">
        <f t="shared" ref="J157:J158" si="3">H157*I157</f>
        <v>0</v>
      </c>
      <c r="K157" s="200"/>
      <c r="S157" s="124"/>
      <c r="AS157" s="123" t="s">
        <v>126</v>
      </c>
      <c r="AT157" s="123" t="s">
        <v>81</v>
      </c>
      <c r="AU157" s="13" t="s">
        <v>81</v>
      </c>
      <c r="AV157" s="13" t="s">
        <v>31</v>
      </c>
      <c r="AW157" s="13" t="s">
        <v>75</v>
      </c>
      <c r="AX157" s="123" t="s">
        <v>122</v>
      </c>
    </row>
    <row r="158" spans="2:64" s="13" customFormat="1" ht="13.5">
      <c r="B158" s="122"/>
      <c r="C158" s="131"/>
      <c r="D158" s="239">
        <v>118</v>
      </c>
      <c r="E158" s="240" t="s">
        <v>623</v>
      </c>
      <c r="F158" s="240" t="s">
        <v>624</v>
      </c>
      <c r="G158" s="240" t="s">
        <v>124</v>
      </c>
      <c r="H158" s="241">
        <v>677.6</v>
      </c>
      <c r="I158" s="242"/>
      <c r="J158" s="242">
        <f t="shared" si="3"/>
        <v>0</v>
      </c>
      <c r="K158" s="200"/>
      <c r="S158" s="124"/>
      <c r="AS158" s="123" t="s">
        <v>126</v>
      </c>
      <c r="AT158" s="123" t="s">
        <v>81</v>
      </c>
      <c r="AU158" s="13" t="s">
        <v>81</v>
      </c>
      <c r="AV158" s="13" t="s">
        <v>31</v>
      </c>
      <c r="AW158" s="13" t="s">
        <v>75</v>
      </c>
      <c r="AX158" s="123" t="s">
        <v>122</v>
      </c>
    </row>
    <row r="159" spans="2:64" s="13" customFormat="1" ht="13.5">
      <c r="B159" s="122"/>
      <c r="C159" s="131"/>
      <c r="D159" s="231"/>
      <c r="E159" s="232" t="s">
        <v>625</v>
      </c>
      <c r="F159" s="232" t="s">
        <v>626</v>
      </c>
      <c r="G159" s="232"/>
      <c r="H159" s="233"/>
      <c r="I159" s="234"/>
      <c r="J159" s="234">
        <f>SUM(J160:J170)</f>
        <v>0</v>
      </c>
      <c r="K159" s="200"/>
      <c r="S159" s="124"/>
      <c r="AS159" s="123" t="s">
        <v>126</v>
      </c>
      <c r="AT159" s="123" t="s">
        <v>81</v>
      </c>
      <c r="AU159" s="13" t="s">
        <v>81</v>
      </c>
      <c r="AV159" s="13" t="s">
        <v>31</v>
      </c>
      <c r="AW159" s="13" t="s">
        <v>75</v>
      </c>
      <c r="AX159" s="123" t="s">
        <v>122</v>
      </c>
    </row>
    <row r="160" spans="2:64" s="13" customFormat="1" ht="25.15" customHeight="1">
      <c r="B160" s="122"/>
      <c r="C160" s="131"/>
      <c r="D160" s="235">
        <v>94</v>
      </c>
      <c r="E160" s="236" t="s">
        <v>627</v>
      </c>
      <c r="F160" s="236" t="s">
        <v>628</v>
      </c>
      <c r="G160" s="236" t="s">
        <v>124</v>
      </c>
      <c r="H160" s="237">
        <v>301.07799999999997</v>
      </c>
      <c r="I160" s="238"/>
      <c r="J160" s="238">
        <f t="shared" ref="J160:J170" si="4">H160*I160</f>
        <v>0</v>
      </c>
      <c r="K160" s="200"/>
      <c r="S160" s="124"/>
      <c r="AS160" s="123" t="s">
        <v>126</v>
      </c>
      <c r="AT160" s="123" t="s">
        <v>81</v>
      </c>
      <c r="AU160" s="13" t="s">
        <v>81</v>
      </c>
      <c r="AV160" s="13" t="s">
        <v>31</v>
      </c>
      <c r="AW160" s="13" t="s">
        <v>75</v>
      </c>
      <c r="AX160" s="123" t="s">
        <v>122</v>
      </c>
    </row>
    <row r="161" spans="2:64" s="13" customFormat="1">
      <c r="B161" s="122"/>
      <c r="C161" s="131"/>
      <c r="D161" s="235">
        <v>93</v>
      </c>
      <c r="E161" s="236" t="s">
        <v>629</v>
      </c>
      <c r="F161" s="236" t="s">
        <v>630</v>
      </c>
      <c r="G161" s="236" t="s">
        <v>124</v>
      </c>
      <c r="H161" s="237">
        <v>301.07799999999997</v>
      </c>
      <c r="I161" s="238"/>
      <c r="J161" s="238">
        <f t="shared" si="4"/>
        <v>0</v>
      </c>
      <c r="S161" s="124"/>
      <c r="AS161" s="123" t="s">
        <v>126</v>
      </c>
      <c r="AT161" s="123" t="s">
        <v>81</v>
      </c>
      <c r="AU161" s="13" t="s">
        <v>81</v>
      </c>
      <c r="AV161" s="13" t="s">
        <v>31</v>
      </c>
      <c r="AW161" s="13" t="s">
        <v>75</v>
      </c>
      <c r="AX161" s="123" t="s">
        <v>122</v>
      </c>
    </row>
    <row r="162" spans="2:64" s="1" customFormat="1" ht="26.45" customHeight="1">
      <c r="B162" s="113"/>
      <c r="C162" s="131"/>
      <c r="D162" s="235">
        <v>96</v>
      </c>
      <c r="E162" s="236" t="s">
        <v>631</v>
      </c>
      <c r="F162" s="236" t="s">
        <v>632</v>
      </c>
      <c r="G162" s="236" t="s">
        <v>124</v>
      </c>
      <c r="H162" s="237">
        <v>301.07799999999997</v>
      </c>
      <c r="I162" s="238"/>
      <c r="J162" s="238">
        <f t="shared" si="4"/>
        <v>0</v>
      </c>
      <c r="L162" s="132" t="s">
        <v>1</v>
      </c>
      <c r="M162" s="114" t="s">
        <v>40</v>
      </c>
      <c r="O162" s="115">
        <f>N162*H162</f>
        <v>0</v>
      </c>
      <c r="P162" s="115">
        <v>1.2E-4</v>
      </c>
      <c r="Q162" s="115">
        <f>P162*H162</f>
        <v>3.6129359999999999E-2</v>
      </c>
      <c r="R162" s="115">
        <v>0.23</v>
      </c>
      <c r="S162" s="116">
        <f>R162*H162</f>
        <v>69.24794</v>
      </c>
      <c r="AQ162" s="117" t="s">
        <v>84</v>
      </c>
      <c r="AS162" s="117" t="s">
        <v>123</v>
      </c>
      <c r="AT162" s="117" t="s">
        <v>81</v>
      </c>
      <c r="AX162" s="16" t="s">
        <v>122</v>
      </c>
      <c r="BD162" s="118">
        <f>IF(M162="základní",J162,0)</f>
        <v>0</v>
      </c>
      <c r="BE162" s="118">
        <f>IF(M162="snížená",J162,0)</f>
        <v>0</v>
      </c>
      <c r="BF162" s="118">
        <f>IF(M162="zákl. přenesená",J162,0)</f>
        <v>0</v>
      </c>
      <c r="BG162" s="118">
        <f>IF(M162="sníž. přenesená",J162,0)</f>
        <v>0</v>
      </c>
      <c r="BH162" s="118">
        <f>IF(M162="nulová",J162,0)</f>
        <v>0</v>
      </c>
      <c r="BI162" s="16" t="s">
        <v>19</v>
      </c>
      <c r="BJ162" s="118">
        <f>ROUND(I162*H162,2)</f>
        <v>0</v>
      </c>
      <c r="BK162" s="16" t="s">
        <v>84</v>
      </c>
      <c r="BL162" s="117" t="s">
        <v>125</v>
      </c>
    </row>
    <row r="163" spans="2:64" s="12" customFormat="1" ht="23.1" customHeight="1">
      <c r="B163" s="119"/>
      <c r="C163" s="131"/>
      <c r="D163" s="235">
        <v>95</v>
      </c>
      <c r="E163" s="236" t="s">
        <v>633</v>
      </c>
      <c r="F163" s="236" t="s">
        <v>634</v>
      </c>
      <c r="G163" s="236" t="s">
        <v>124</v>
      </c>
      <c r="H163" s="237">
        <v>825.90800000000002</v>
      </c>
      <c r="I163" s="238"/>
      <c r="J163" s="238">
        <f t="shared" si="4"/>
        <v>0</v>
      </c>
      <c r="K163" s="200"/>
      <c r="S163" s="121"/>
      <c r="AS163" s="120" t="s">
        <v>126</v>
      </c>
      <c r="AT163" s="120" t="s">
        <v>81</v>
      </c>
      <c r="AU163" s="12" t="s">
        <v>19</v>
      </c>
      <c r="AV163" s="12" t="s">
        <v>31</v>
      </c>
      <c r="AW163" s="12" t="s">
        <v>75</v>
      </c>
      <c r="AX163" s="120" t="s">
        <v>122</v>
      </c>
    </row>
    <row r="164" spans="2:64" s="12" customFormat="1" ht="13.5">
      <c r="B164" s="119"/>
      <c r="C164" s="131"/>
      <c r="D164" s="235">
        <v>92</v>
      </c>
      <c r="E164" s="236" t="s">
        <v>635</v>
      </c>
      <c r="F164" s="236" t="s">
        <v>636</v>
      </c>
      <c r="G164" s="236" t="s">
        <v>124</v>
      </c>
      <c r="H164" s="237">
        <v>825.90800000000002</v>
      </c>
      <c r="I164" s="238"/>
      <c r="J164" s="238">
        <f t="shared" si="4"/>
        <v>0</v>
      </c>
      <c r="K164" s="200"/>
      <c r="S164" s="121"/>
      <c r="AS164" s="120" t="s">
        <v>126</v>
      </c>
      <c r="AT164" s="120" t="s">
        <v>81</v>
      </c>
      <c r="AU164" s="12" t="s">
        <v>19</v>
      </c>
      <c r="AV164" s="12" t="s">
        <v>31</v>
      </c>
      <c r="AW164" s="12" t="s">
        <v>75</v>
      </c>
      <c r="AX164" s="120" t="s">
        <v>122</v>
      </c>
    </row>
    <row r="165" spans="2:64" s="13" customFormat="1" ht="13.5">
      <c r="B165" s="122"/>
      <c r="C165" s="131"/>
      <c r="D165" s="235">
        <v>97</v>
      </c>
      <c r="E165" s="236" t="s">
        <v>637</v>
      </c>
      <c r="F165" s="236" t="s">
        <v>638</v>
      </c>
      <c r="G165" s="236" t="s">
        <v>124</v>
      </c>
      <c r="H165" s="237">
        <v>825.90800000000002</v>
      </c>
      <c r="I165" s="238"/>
      <c r="J165" s="238">
        <f t="shared" si="4"/>
        <v>0</v>
      </c>
      <c r="K165" s="200"/>
      <c r="S165" s="124"/>
      <c r="AS165" s="123" t="s">
        <v>126</v>
      </c>
      <c r="AT165" s="123" t="s">
        <v>81</v>
      </c>
      <c r="AU165" s="13" t="s">
        <v>81</v>
      </c>
      <c r="AV165" s="13" t="s">
        <v>31</v>
      </c>
      <c r="AW165" s="13" t="s">
        <v>75</v>
      </c>
      <c r="AX165" s="123" t="s">
        <v>122</v>
      </c>
    </row>
    <row r="166" spans="2:64" s="1" customFormat="1" ht="22.5">
      <c r="B166" s="113"/>
      <c r="C166" s="131"/>
      <c r="D166" s="235">
        <v>78</v>
      </c>
      <c r="E166" s="236" t="s">
        <v>639</v>
      </c>
      <c r="F166" s="236" t="s">
        <v>640</v>
      </c>
      <c r="G166" s="236" t="s">
        <v>575</v>
      </c>
      <c r="H166" s="237">
        <v>9.3019999999999996</v>
      </c>
      <c r="I166" s="238"/>
      <c r="J166" s="238">
        <f t="shared" si="4"/>
        <v>0</v>
      </c>
      <c r="K166" s="200"/>
      <c r="L166" s="132" t="s">
        <v>1</v>
      </c>
      <c r="M166" s="114" t="s">
        <v>40</v>
      </c>
      <c r="O166" s="115">
        <f>N166*H166</f>
        <v>0</v>
      </c>
      <c r="P166" s="115">
        <v>0</v>
      </c>
      <c r="Q166" s="115">
        <f>P166*H166</f>
        <v>0</v>
      </c>
      <c r="R166" s="115">
        <v>0.28999999999999998</v>
      </c>
      <c r="S166" s="116">
        <f>R166*H166</f>
        <v>2.6975799999999999</v>
      </c>
      <c r="AQ166" s="117" t="s">
        <v>84</v>
      </c>
      <c r="AS166" s="117" t="s">
        <v>123</v>
      </c>
      <c r="AT166" s="117" t="s">
        <v>81</v>
      </c>
      <c r="AX166" s="16" t="s">
        <v>122</v>
      </c>
      <c r="BD166" s="118">
        <f>IF(M166="základní",J166,0)</f>
        <v>0</v>
      </c>
      <c r="BE166" s="118">
        <f>IF(M166="snížená",J166,0)</f>
        <v>0</v>
      </c>
      <c r="BF166" s="118">
        <f>IF(M166="zákl. přenesená",J166,0)</f>
        <v>0</v>
      </c>
      <c r="BG166" s="118">
        <f>IF(M166="sníž. přenesená",J166,0)</f>
        <v>0</v>
      </c>
      <c r="BH166" s="118">
        <f>IF(M166="nulová",J166,0)</f>
        <v>0</v>
      </c>
      <c r="BI166" s="16" t="s">
        <v>19</v>
      </c>
      <c r="BJ166" s="118">
        <f>ROUND(I166*H166,2)</f>
        <v>0</v>
      </c>
      <c r="BK166" s="16" t="s">
        <v>84</v>
      </c>
      <c r="BL166" s="117" t="s">
        <v>128</v>
      </c>
    </row>
    <row r="167" spans="2:64" s="13" customFormat="1" ht="22.5">
      <c r="B167" s="122"/>
      <c r="C167" s="131"/>
      <c r="D167" s="235">
        <v>44</v>
      </c>
      <c r="E167" s="236" t="s">
        <v>641</v>
      </c>
      <c r="F167" s="236" t="s">
        <v>642</v>
      </c>
      <c r="G167" s="236" t="s">
        <v>575</v>
      </c>
      <c r="H167" s="237">
        <v>45.161999999999999</v>
      </c>
      <c r="I167" s="238"/>
      <c r="J167" s="238">
        <f t="shared" si="4"/>
        <v>0</v>
      </c>
      <c r="K167" s="200"/>
      <c r="S167" s="124"/>
      <c r="AS167" s="123" t="s">
        <v>126</v>
      </c>
      <c r="AT167" s="123" t="s">
        <v>81</v>
      </c>
      <c r="AU167" s="13" t="s">
        <v>81</v>
      </c>
      <c r="AV167" s="13" t="s">
        <v>31</v>
      </c>
      <c r="AW167" s="13" t="s">
        <v>19</v>
      </c>
      <c r="AX167" s="123" t="s">
        <v>122</v>
      </c>
    </row>
    <row r="168" spans="2:64" s="11" customFormat="1" ht="22.5">
      <c r="B168" s="107"/>
      <c r="C168" s="131"/>
      <c r="D168" s="235">
        <v>43</v>
      </c>
      <c r="E168" s="236" t="s">
        <v>643</v>
      </c>
      <c r="F168" s="236" t="s">
        <v>644</v>
      </c>
      <c r="G168" s="236" t="s">
        <v>575</v>
      </c>
      <c r="H168" s="237">
        <v>45.161999999999999</v>
      </c>
      <c r="I168" s="238"/>
      <c r="J168" s="238">
        <f t="shared" si="4"/>
        <v>0</v>
      </c>
      <c r="K168" s="200"/>
      <c r="O168" s="109">
        <f>SUM(O169:O171)</f>
        <v>0</v>
      </c>
      <c r="Q168" s="109">
        <f>SUM(Q169:Q171)</f>
        <v>0</v>
      </c>
      <c r="S168" s="110">
        <f>SUM(S169:S171)</f>
        <v>0</v>
      </c>
      <c r="AQ168" s="108" t="s">
        <v>19</v>
      </c>
      <c r="AS168" s="111" t="s">
        <v>74</v>
      </c>
      <c r="AT168" s="111" t="s">
        <v>19</v>
      </c>
      <c r="AX168" s="108" t="s">
        <v>122</v>
      </c>
      <c r="BJ168" s="112">
        <f>SUM(BJ169:BJ171)</f>
        <v>0</v>
      </c>
    </row>
    <row r="169" spans="2:64" s="1" customFormat="1" ht="13.5">
      <c r="B169" s="113"/>
      <c r="C169" s="131"/>
      <c r="D169" s="235">
        <v>79</v>
      </c>
      <c r="E169" s="236" t="s">
        <v>645</v>
      </c>
      <c r="F169" s="236" t="s">
        <v>646</v>
      </c>
      <c r="G169" s="236" t="s">
        <v>137</v>
      </c>
      <c r="H169" s="237">
        <v>0.65100000000000002</v>
      </c>
      <c r="I169" s="238"/>
      <c r="J169" s="238">
        <f t="shared" si="4"/>
        <v>0</v>
      </c>
      <c r="K169" s="200"/>
      <c r="L169" s="132" t="s">
        <v>1</v>
      </c>
      <c r="M169" s="114" t="s">
        <v>40</v>
      </c>
      <c r="O169" s="115">
        <f>N169*H169</f>
        <v>0</v>
      </c>
      <c r="P169" s="115">
        <v>0</v>
      </c>
      <c r="Q169" s="115">
        <f>P169*H169</f>
        <v>0</v>
      </c>
      <c r="R169" s="115">
        <v>0</v>
      </c>
      <c r="S169" s="116">
        <f>R169*H169</f>
        <v>0</v>
      </c>
      <c r="AQ169" s="117" t="s">
        <v>84</v>
      </c>
      <c r="AS169" s="117" t="s">
        <v>123</v>
      </c>
      <c r="AT169" s="117" t="s">
        <v>81</v>
      </c>
      <c r="AX169" s="16" t="s">
        <v>122</v>
      </c>
      <c r="BD169" s="118">
        <f>IF(M169="základní",J169,0)</f>
        <v>0</v>
      </c>
      <c r="BE169" s="118">
        <f>IF(M169="snížená",J169,0)</f>
        <v>0</v>
      </c>
      <c r="BF169" s="118">
        <f>IF(M169="zákl. přenesená",J169,0)</f>
        <v>0</v>
      </c>
      <c r="BG169" s="118">
        <f>IF(M169="sníž. přenesená",J169,0)</f>
        <v>0</v>
      </c>
      <c r="BH169" s="118">
        <f>IF(M169="nulová",J169,0)</f>
        <v>0</v>
      </c>
      <c r="BI169" s="16" t="s">
        <v>19</v>
      </c>
      <c r="BJ169" s="118">
        <f>ROUND(I169*H169,2)</f>
        <v>0</v>
      </c>
      <c r="BK169" s="16" t="s">
        <v>84</v>
      </c>
      <c r="BL169" s="117" t="s">
        <v>130</v>
      </c>
    </row>
    <row r="170" spans="2:64" s="1" customFormat="1" ht="13.5">
      <c r="B170" s="113"/>
      <c r="C170" s="131"/>
      <c r="D170" s="235">
        <v>45</v>
      </c>
      <c r="E170" s="236" t="s">
        <v>647</v>
      </c>
      <c r="F170" s="236" t="s">
        <v>648</v>
      </c>
      <c r="G170" s="236" t="s">
        <v>124</v>
      </c>
      <c r="H170" s="237">
        <v>301.07799999999997</v>
      </c>
      <c r="I170" s="238"/>
      <c r="J170" s="238">
        <f t="shared" si="4"/>
        <v>0</v>
      </c>
      <c r="K170" s="200"/>
      <c r="L170" s="132" t="s">
        <v>1</v>
      </c>
      <c r="M170" s="114" t="s">
        <v>40</v>
      </c>
      <c r="O170" s="115">
        <f>N170*H170</f>
        <v>0</v>
      </c>
      <c r="P170" s="115">
        <v>0</v>
      </c>
      <c r="Q170" s="115">
        <f>P170*H170</f>
        <v>0</v>
      </c>
      <c r="R170" s="115">
        <v>0</v>
      </c>
      <c r="S170" s="116">
        <f>R170*H170</f>
        <v>0</v>
      </c>
      <c r="AQ170" s="117" t="s">
        <v>84</v>
      </c>
      <c r="AS170" s="117" t="s">
        <v>123</v>
      </c>
      <c r="AT170" s="117" t="s">
        <v>81</v>
      </c>
      <c r="AX170" s="16" t="s">
        <v>122</v>
      </c>
      <c r="BD170" s="118">
        <f>IF(M170="základní",J170,0)</f>
        <v>0</v>
      </c>
      <c r="BE170" s="118">
        <f>IF(M170="snížená",J170,0)</f>
        <v>0</v>
      </c>
      <c r="BF170" s="118">
        <f>IF(M170="zákl. přenesená",J170,0)</f>
        <v>0</v>
      </c>
      <c r="BG170" s="118">
        <f>IF(M170="sníž. přenesená",J170,0)</f>
        <v>0</v>
      </c>
      <c r="BH170" s="118">
        <f>IF(M170="nulová",J170,0)</f>
        <v>0</v>
      </c>
      <c r="BI170" s="16" t="s">
        <v>19</v>
      </c>
      <c r="BJ170" s="118">
        <f>ROUND(I170*H170,2)</f>
        <v>0</v>
      </c>
      <c r="BK170" s="16" t="s">
        <v>84</v>
      </c>
      <c r="BL170" s="117" t="s">
        <v>131</v>
      </c>
    </row>
    <row r="171" spans="2:64" s="1" customFormat="1" ht="13.5">
      <c r="B171" s="113"/>
      <c r="C171" s="131"/>
      <c r="D171" s="231"/>
      <c r="E171" s="232" t="s">
        <v>86</v>
      </c>
      <c r="F171" s="232" t="s">
        <v>156</v>
      </c>
      <c r="G171" s="232"/>
      <c r="H171" s="233"/>
      <c r="I171" s="234"/>
      <c r="J171" s="234">
        <f>SUM(J172:J185)</f>
        <v>0</v>
      </c>
      <c r="K171" s="200"/>
      <c r="L171" s="132" t="s">
        <v>1</v>
      </c>
      <c r="M171" s="114" t="s">
        <v>40</v>
      </c>
      <c r="O171" s="115">
        <f>N171*H171</f>
        <v>0</v>
      </c>
      <c r="P171" s="115">
        <v>0</v>
      </c>
      <c r="Q171" s="115">
        <f>P171*H171</f>
        <v>0</v>
      </c>
      <c r="R171" s="115">
        <v>0</v>
      </c>
      <c r="S171" s="116">
        <f>R171*H171</f>
        <v>0</v>
      </c>
      <c r="AQ171" s="117" t="s">
        <v>84</v>
      </c>
      <c r="AS171" s="117" t="s">
        <v>123</v>
      </c>
      <c r="AT171" s="117" t="s">
        <v>81</v>
      </c>
      <c r="AX171" s="16" t="s">
        <v>122</v>
      </c>
      <c r="BD171" s="118">
        <f>IF(M171="základní",J171,0)</f>
        <v>0</v>
      </c>
      <c r="BE171" s="118">
        <f>IF(M171="snížená",J171,0)</f>
        <v>0</v>
      </c>
      <c r="BF171" s="118">
        <f>IF(M171="zákl. přenesená",J171,0)</f>
        <v>0</v>
      </c>
      <c r="BG171" s="118">
        <f>IF(M171="sníž. přenesená",J171,0)</f>
        <v>0</v>
      </c>
      <c r="BH171" s="118">
        <f>IF(M171="nulová",J171,0)</f>
        <v>0</v>
      </c>
      <c r="BI171" s="16" t="s">
        <v>19</v>
      </c>
      <c r="BJ171" s="118">
        <f>ROUND(I171*H171,2)</f>
        <v>0</v>
      </c>
      <c r="BK171" s="16" t="s">
        <v>84</v>
      </c>
      <c r="BL171" s="117" t="s">
        <v>132</v>
      </c>
    </row>
    <row r="172" spans="2:64" s="11" customFormat="1" ht="22.5">
      <c r="B172" s="107"/>
      <c r="C172" s="131"/>
      <c r="D172" s="235">
        <v>4</v>
      </c>
      <c r="E172" s="236" t="s">
        <v>649</v>
      </c>
      <c r="F172" s="236" t="s">
        <v>650</v>
      </c>
      <c r="G172" s="236" t="s">
        <v>124</v>
      </c>
      <c r="H172" s="237">
        <v>360</v>
      </c>
      <c r="I172" s="238"/>
      <c r="J172" s="238">
        <f t="shared" ref="J172:J185" si="5">H172*I172</f>
        <v>0</v>
      </c>
      <c r="K172" s="200"/>
      <c r="O172" s="109">
        <f>SUM(O173:O182)</f>
        <v>0</v>
      </c>
      <c r="Q172" s="109">
        <f>SUM(Q173:Q182)</f>
        <v>2.36782E-2</v>
      </c>
      <c r="S172" s="110">
        <f>SUM(S173:S182)</f>
        <v>0</v>
      </c>
      <c r="AQ172" s="108" t="s">
        <v>19</v>
      </c>
      <c r="AS172" s="111" t="s">
        <v>74</v>
      </c>
      <c r="AT172" s="111" t="s">
        <v>19</v>
      </c>
      <c r="AX172" s="108" t="s">
        <v>122</v>
      </c>
      <c r="BJ172" s="112">
        <f>SUM(BJ173:BJ182)</f>
        <v>0</v>
      </c>
    </row>
    <row r="173" spans="2:64" s="1" customFormat="1" ht="33.75">
      <c r="B173" s="113"/>
      <c r="C173" s="131"/>
      <c r="D173" s="235">
        <v>6</v>
      </c>
      <c r="E173" s="236" t="s">
        <v>651</v>
      </c>
      <c r="F173" s="236" t="s">
        <v>652</v>
      </c>
      <c r="G173" s="236" t="s">
        <v>124</v>
      </c>
      <c r="H173" s="237">
        <v>10800</v>
      </c>
      <c r="I173" s="238"/>
      <c r="J173" s="238">
        <f t="shared" si="5"/>
        <v>0</v>
      </c>
      <c r="K173" s="200"/>
      <c r="L173" s="132" t="s">
        <v>1</v>
      </c>
      <c r="M173" s="114" t="s">
        <v>40</v>
      </c>
      <c r="O173" s="115">
        <f>N173*H173</f>
        <v>0</v>
      </c>
      <c r="P173" s="115">
        <v>0</v>
      </c>
      <c r="Q173" s="115">
        <f>P173*H173</f>
        <v>0</v>
      </c>
      <c r="R173" s="115">
        <v>0</v>
      </c>
      <c r="S173" s="116">
        <f>R173*H173</f>
        <v>0</v>
      </c>
      <c r="AQ173" s="117" t="s">
        <v>84</v>
      </c>
      <c r="AS173" s="117" t="s">
        <v>123</v>
      </c>
      <c r="AT173" s="117" t="s">
        <v>81</v>
      </c>
      <c r="AX173" s="16" t="s">
        <v>122</v>
      </c>
      <c r="BD173" s="118">
        <f>IF(M173="základní",J173,0)</f>
        <v>0</v>
      </c>
      <c r="BE173" s="118">
        <f>IF(M173="snížená",J173,0)</f>
        <v>0</v>
      </c>
      <c r="BF173" s="118">
        <f>IF(M173="zákl. přenesená",J173,0)</f>
        <v>0</v>
      </c>
      <c r="BG173" s="118">
        <f>IF(M173="sníž. přenesená",J173,0)</f>
        <v>0</v>
      </c>
      <c r="BH173" s="118">
        <f>IF(M173="nulová",J173,0)</f>
        <v>0</v>
      </c>
      <c r="BI173" s="16" t="s">
        <v>19</v>
      </c>
      <c r="BJ173" s="118">
        <f>ROUND(I173*H173,2)</f>
        <v>0</v>
      </c>
      <c r="BK173" s="16" t="s">
        <v>84</v>
      </c>
      <c r="BL173" s="117" t="s">
        <v>133</v>
      </c>
    </row>
    <row r="174" spans="2:64" s="12" customFormat="1" ht="22.5">
      <c r="B174" s="119"/>
      <c r="C174" s="131"/>
      <c r="D174" s="235">
        <v>5</v>
      </c>
      <c r="E174" s="236" t="s">
        <v>653</v>
      </c>
      <c r="F174" s="236" t="s">
        <v>654</v>
      </c>
      <c r="G174" s="236" t="s">
        <v>124</v>
      </c>
      <c r="H174" s="237">
        <v>360</v>
      </c>
      <c r="I174" s="238"/>
      <c r="J174" s="238">
        <f t="shared" si="5"/>
        <v>0</v>
      </c>
      <c r="K174" s="200"/>
      <c r="S174" s="121"/>
      <c r="AS174" s="120" t="s">
        <v>126</v>
      </c>
      <c r="AT174" s="120" t="s">
        <v>81</v>
      </c>
      <c r="AU174" s="12" t="s">
        <v>19</v>
      </c>
      <c r="AV174" s="12" t="s">
        <v>31</v>
      </c>
      <c r="AW174" s="12" t="s">
        <v>75</v>
      </c>
      <c r="AX174" s="120" t="s">
        <v>122</v>
      </c>
    </row>
    <row r="175" spans="2:64" s="13" customFormat="1" ht="22.5">
      <c r="B175" s="122"/>
      <c r="C175" s="131"/>
      <c r="D175" s="235">
        <v>36</v>
      </c>
      <c r="E175" s="236" t="s">
        <v>655</v>
      </c>
      <c r="F175" s="236" t="s">
        <v>656</v>
      </c>
      <c r="G175" s="236" t="s">
        <v>124</v>
      </c>
      <c r="H175" s="237">
        <v>503.17</v>
      </c>
      <c r="I175" s="238"/>
      <c r="J175" s="238">
        <f t="shared" si="5"/>
        <v>0</v>
      </c>
      <c r="K175" s="200"/>
      <c r="S175" s="124"/>
      <c r="AS175" s="123" t="s">
        <v>126</v>
      </c>
      <c r="AT175" s="123" t="s">
        <v>81</v>
      </c>
      <c r="AU175" s="13" t="s">
        <v>81</v>
      </c>
      <c r="AV175" s="13" t="s">
        <v>31</v>
      </c>
      <c r="AW175" s="13" t="s">
        <v>75</v>
      </c>
      <c r="AX175" s="123" t="s">
        <v>122</v>
      </c>
    </row>
    <row r="176" spans="2:64" s="12" customFormat="1" ht="13.5">
      <c r="B176" s="119"/>
      <c r="C176" s="131"/>
      <c r="D176" s="235">
        <v>1</v>
      </c>
      <c r="E176" s="236" t="s">
        <v>657</v>
      </c>
      <c r="F176" s="236" t="s">
        <v>658</v>
      </c>
      <c r="G176" s="236" t="s">
        <v>129</v>
      </c>
      <c r="H176" s="237">
        <v>14</v>
      </c>
      <c r="I176" s="238"/>
      <c r="J176" s="238">
        <f t="shared" si="5"/>
        <v>0</v>
      </c>
      <c r="K176" s="200"/>
      <c r="S176" s="121"/>
      <c r="AS176" s="120" t="s">
        <v>126</v>
      </c>
      <c r="AT176" s="120" t="s">
        <v>81</v>
      </c>
      <c r="AU176" s="12" t="s">
        <v>19</v>
      </c>
      <c r="AV176" s="12" t="s">
        <v>31</v>
      </c>
      <c r="AW176" s="12" t="s">
        <v>75</v>
      </c>
      <c r="AX176" s="120" t="s">
        <v>122</v>
      </c>
    </row>
    <row r="177" spans="2:64" s="13" customFormat="1" ht="13.5">
      <c r="B177" s="122"/>
      <c r="C177" s="131"/>
      <c r="D177" s="235">
        <v>27</v>
      </c>
      <c r="E177" s="236" t="s">
        <v>659</v>
      </c>
      <c r="F177" s="236" t="s">
        <v>660</v>
      </c>
      <c r="G177" s="236" t="s">
        <v>575</v>
      </c>
      <c r="H177" s="237">
        <v>2.2400000000000002</v>
      </c>
      <c r="I177" s="238"/>
      <c r="J177" s="238">
        <f t="shared" si="5"/>
        <v>0</v>
      </c>
      <c r="K177" s="200"/>
      <c r="S177" s="124"/>
      <c r="AS177" s="123" t="s">
        <v>126</v>
      </c>
      <c r="AT177" s="123" t="s">
        <v>81</v>
      </c>
      <c r="AU177" s="13" t="s">
        <v>81</v>
      </c>
      <c r="AV177" s="13" t="s">
        <v>31</v>
      </c>
      <c r="AW177" s="13" t="s">
        <v>75</v>
      </c>
      <c r="AX177" s="123" t="s">
        <v>122</v>
      </c>
    </row>
    <row r="178" spans="2:64" s="14" customFormat="1" ht="13.5">
      <c r="B178" s="125"/>
      <c r="C178" s="131"/>
      <c r="D178" s="235">
        <v>29</v>
      </c>
      <c r="E178" s="236" t="s">
        <v>661</v>
      </c>
      <c r="F178" s="236" t="s">
        <v>662</v>
      </c>
      <c r="G178" s="236" t="s">
        <v>124</v>
      </c>
      <c r="H178" s="237">
        <v>19.117000000000001</v>
      </c>
      <c r="I178" s="238"/>
      <c r="J178" s="238">
        <f t="shared" si="5"/>
        <v>0</v>
      </c>
      <c r="K178" s="200"/>
      <c r="S178" s="127"/>
      <c r="AS178" s="126" t="s">
        <v>126</v>
      </c>
      <c r="AT178" s="126" t="s">
        <v>81</v>
      </c>
      <c r="AU178" s="14" t="s">
        <v>84</v>
      </c>
      <c r="AV178" s="14" t="s">
        <v>31</v>
      </c>
      <c r="AW178" s="14" t="s">
        <v>19</v>
      </c>
      <c r="AX178" s="126" t="s">
        <v>122</v>
      </c>
    </row>
    <row r="179" spans="2:64" s="1" customFormat="1" ht="22.5">
      <c r="B179" s="113"/>
      <c r="C179" s="131"/>
      <c r="D179" s="235">
        <v>33</v>
      </c>
      <c r="E179" s="236" t="s">
        <v>663</v>
      </c>
      <c r="F179" s="236" t="s">
        <v>664</v>
      </c>
      <c r="G179" s="236" t="s">
        <v>575</v>
      </c>
      <c r="H179" s="237">
        <v>16.913</v>
      </c>
      <c r="I179" s="238"/>
      <c r="J179" s="238">
        <f t="shared" si="5"/>
        <v>0</v>
      </c>
      <c r="K179" s="200"/>
      <c r="L179" s="132" t="s">
        <v>1</v>
      </c>
      <c r="M179" s="114" t="s">
        <v>40</v>
      </c>
      <c r="O179" s="115">
        <f>N179*H179</f>
        <v>0</v>
      </c>
      <c r="P179" s="115">
        <v>1.4E-3</v>
      </c>
      <c r="Q179" s="115">
        <f>P179*H179</f>
        <v>2.36782E-2</v>
      </c>
      <c r="R179" s="115">
        <v>0</v>
      </c>
      <c r="S179" s="116">
        <f>R179*H179</f>
        <v>0</v>
      </c>
      <c r="AQ179" s="117" t="s">
        <v>84</v>
      </c>
      <c r="AS179" s="117" t="s">
        <v>123</v>
      </c>
      <c r="AT179" s="117" t="s">
        <v>81</v>
      </c>
      <c r="AX179" s="16" t="s">
        <v>122</v>
      </c>
      <c r="BD179" s="118">
        <f>IF(M179="základní",J179,0)</f>
        <v>0</v>
      </c>
      <c r="BE179" s="118">
        <f>IF(M179="snížená",J179,0)</f>
        <v>0</v>
      </c>
      <c r="BF179" s="118">
        <f>IF(M179="zákl. přenesená",J179,0)</f>
        <v>0</v>
      </c>
      <c r="BG179" s="118">
        <f>IF(M179="sníž. přenesená",J179,0)</f>
        <v>0</v>
      </c>
      <c r="BH179" s="118">
        <f>IF(M179="nulová",J179,0)</f>
        <v>0</v>
      </c>
      <c r="BI179" s="16" t="s">
        <v>19</v>
      </c>
      <c r="BJ179" s="118">
        <f>ROUND(I179*H179,2)</f>
        <v>0</v>
      </c>
      <c r="BK179" s="16" t="s">
        <v>84</v>
      </c>
      <c r="BL179" s="117" t="s">
        <v>134</v>
      </c>
    </row>
    <row r="180" spans="2:64" s="12" customFormat="1" ht="22.5">
      <c r="B180" s="119"/>
      <c r="C180" s="131"/>
      <c r="D180" s="235">
        <v>34</v>
      </c>
      <c r="E180" s="236" t="s">
        <v>665</v>
      </c>
      <c r="F180" s="236" t="s">
        <v>666</v>
      </c>
      <c r="G180" s="236" t="s">
        <v>575</v>
      </c>
      <c r="H180" s="237">
        <v>16.913</v>
      </c>
      <c r="I180" s="238"/>
      <c r="J180" s="238">
        <f t="shared" si="5"/>
        <v>0</v>
      </c>
      <c r="K180" s="200"/>
      <c r="S180" s="121"/>
      <c r="AS180" s="120" t="s">
        <v>126</v>
      </c>
      <c r="AT180" s="120" t="s">
        <v>81</v>
      </c>
      <c r="AU180" s="12" t="s">
        <v>19</v>
      </c>
      <c r="AV180" s="12" t="s">
        <v>31</v>
      </c>
      <c r="AW180" s="12" t="s">
        <v>75</v>
      </c>
      <c r="AX180" s="120" t="s">
        <v>122</v>
      </c>
    </row>
    <row r="181" spans="2:64" s="12" customFormat="1" ht="13.5">
      <c r="B181" s="119"/>
      <c r="C181" s="131"/>
      <c r="D181" s="235">
        <v>60</v>
      </c>
      <c r="E181" s="236" t="s">
        <v>667</v>
      </c>
      <c r="F181" s="236" t="s">
        <v>668</v>
      </c>
      <c r="G181" s="236" t="s">
        <v>124</v>
      </c>
      <c r="H181" s="237">
        <v>1.5760000000000001</v>
      </c>
      <c r="I181" s="238"/>
      <c r="J181" s="238">
        <f t="shared" si="5"/>
        <v>0</v>
      </c>
      <c r="K181" s="200"/>
      <c r="S181" s="121"/>
      <c r="AS181" s="120" t="s">
        <v>126</v>
      </c>
      <c r="AT181" s="120" t="s">
        <v>81</v>
      </c>
      <c r="AU181" s="12" t="s">
        <v>19</v>
      </c>
      <c r="AV181" s="12" t="s">
        <v>31</v>
      </c>
      <c r="AW181" s="12" t="s">
        <v>75</v>
      </c>
      <c r="AX181" s="120" t="s">
        <v>122</v>
      </c>
    </row>
    <row r="182" spans="2:64" s="13" customFormat="1" ht="13.5">
      <c r="B182" s="122"/>
      <c r="C182" s="131"/>
      <c r="D182" s="235">
        <v>61</v>
      </c>
      <c r="E182" s="236" t="s">
        <v>669</v>
      </c>
      <c r="F182" s="236" t="s">
        <v>670</v>
      </c>
      <c r="G182" s="236" t="s">
        <v>124</v>
      </c>
      <c r="H182" s="237">
        <v>9.3699999999999992</v>
      </c>
      <c r="I182" s="238"/>
      <c r="J182" s="238">
        <f t="shared" si="5"/>
        <v>0</v>
      </c>
      <c r="K182" s="200"/>
      <c r="S182" s="124"/>
      <c r="AS182" s="123" t="s">
        <v>126</v>
      </c>
      <c r="AT182" s="123" t="s">
        <v>81</v>
      </c>
      <c r="AU182" s="13" t="s">
        <v>81</v>
      </c>
      <c r="AV182" s="13" t="s">
        <v>31</v>
      </c>
      <c r="AW182" s="13" t="s">
        <v>19</v>
      </c>
      <c r="AX182" s="123" t="s">
        <v>122</v>
      </c>
    </row>
    <row r="183" spans="2:64" s="11" customFormat="1" ht="24" customHeight="1">
      <c r="B183" s="107"/>
      <c r="C183" s="131"/>
      <c r="D183" s="235">
        <v>28</v>
      </c>
      <c r="E183" s="236" t="s">
        <v>671</v>
      </c>
      <c r="F183" s="236" t="s">
        <v>672</v>
      </c>
      <c r="G183" s="236" t="s">
        <v>124</v>
      </c>
      <c r="H183" s="237">
        <v>11.76</v>
      </c>
      <c r="I183" s="238"/>
      <c r="J183" s="238">
        <f t="shared" si="5"/>
        <v>0</v>
      </c>
      <c r="K183" s="200"/>
      <c r="O183" s="109">
        <f>SUM(O184:O194)</f>
        <v>0</v>
      </c>
      <c r="Q183" s="109">
        <f>SUM(Q184:Q194)</f>
        <v>0</v>
      </c>
      <c r="S183" s="110">
        <f>SUM(S184:S194)</f>
        <v>94.470000000000013</v>
      </c>
      <c r="AQ183" s="108" t="s">
        <v>19</v>
      </c>
      <c r="AS183" s="111" t="s">
        <v>74</v>
      </c>
      <c r="AT183" s="111" t="s">
        <v>19</v>
      </c>
      <c r="AX183" s="108" t="s">
        <v>122</v>
      </c>
      <c r="BJ183" s="112">
        <f>SUM(BJ184:BJ194)</f>
        <v>0</v>
      </c>
    </row>
    <row r="184" spans="2:64" s="1" customFormat="1" ht="13.5">
      <c r="B184" s="113"/>
      <c r="C184" s="131"/>
      <c r="D184" s="235">
        <v>35</v>
      </c>
      <c r="E184" s="236" t="s">
        <v>673</v>
      </c>
      <c r="F184" s="236" t="s">
        <v>674</v>
      </c>
      <c r="G184" s="236" t="s">
        <v>127</v>
      </c>
      <c r="H184" s="237">
        <v>80.400000000000006</v>
      </c>
      <c r="I184" s="238"/>
      <c r="J184" s="238">
        <f t="shared" si="5"/>
        <v>0</v>
      </c>
      <c r="K184" s="200"/>
      <c r="L184" s="132" t="s">
        <v>1</v>
      </c>
      <c r="M184" s="114" t="s">
        <v>40</v>
      </c>
      <c r="O184" s="115">
        <f>N184*H184</f>
        <v>0</v>
      </c>
      <c r="P184" s="115">
        <v>0</v>
      </c>
      <c r="Q184" s="115">
        <f>P184*H184</f>
        <v>0</v>
      </c>
      <c r="R184" s="115">
        <v>1.175</v>
      </c>
      <c r="S184" s="116">
        <f>R184*H184</f>
        <v>94.470000000000013</v>
      </c>
      <c r="AQ184" s="117" t="s">
        <v>84</v>
      </c>
      <c r="AS184" s="117" t="s">
        <v>123</v>
      </c>
      <c r="AT184" s="117" t="s">
        <v>81</v>
      </c>
      <c r="AX184" s="16" t="s">
        <v>122</v>
      </c>
      <c r="BD184" s="118">
        <f>IF(M184="základní",J184,0)</f>
        <v>0</v>
      </c>
      <c r="BE184" s="118">
        <f>IF(M184="snížená",J184,0)</f>
        <v>0</v>
      </c>
      <c r="BF184" s="118">
        <f>IF(M184="zákl. přenesená",J184,0)</f>
        <v>0</v>
      </c>
      <c r="BG184" s="118">
        <f>IF(M184="sníž. přenesená",J184,0)</f>
        <v>0</v>
      </c>
      <c r="BH184" s="118">
        <f>IF(M184="nulová",J184,0)</f>
        <v>0</v>
      </c>
      <c r="BI184" s="16" t="s">
        <v>19</v>
      </c>
      <c r="BJ184" s="118">
        <f>ROUND(I184*H184,2)</f>
        <v>0</v>
      </c>
      <c r="BK184" s="16" t="s">
        <v>84</v>
      </c>
      <c r="BL184" s="117" t="s">
        <v>135</v>
      </c>
    </row>
    <row r="185" spans="2:64" s="12" customFormat="1" ht="13.5">
      <c r="B185" s="119"/>
      <c r="C185" s="131"/>
      <c r="D185" s="235">
        <v>2</v>
      </c>
      <c r="E185" s="236" t="s">
        <v>675</v>
      </c>
      <c r="F185" s="236" t="s">
        <v>676</v>
      </c>
      <c r="G185" s="236" t="s">
        <v>129</v>
      </c>
      <c r="H185" s="237">
        <v>16</v>
      </c>
      <c r="I185" s="238"/>
      <c r="J185" s="238">
        <f t="shared" si="5"/>
        <v>0</v>
      </c>
      <c r="K185" s="200"/>
      <c r="S185" s="121"/>
      <c r="AS185" s="120" t="s">
        <v>126</v>
      </c>
      <c r="AT185" s="120" t="s">
        <v>81</v>
      </c>
      <c r="AU185" s="12" t="s">
        <v>19</v>
      </c>
      <c r="AV185" s="12" t="s">
        <v>31</v>
      </c>
      <c r="AW185" s="12" t="s">
        <v>75</v>
      </c>
      <c r="AX185" s="120" t="s">
        <v>122</v>
      </c>
    </row>
    <row r="186" spans="2:64" s="13" customFormat="1" ht="13.5">
      <c r="B186" s="122"/>
      <c r="C186" s="131"/>
      <c r="D186" s="231"/>
      <c r="E186" s="232" t="s">
        <v>677</v>
      </c>
      <c r="F186" s="232" t="s">
        <v>678</v>
      </c>
      <c r="G186" s="232"/>
      <c r="H186" s="233"/>
      <c r="I186" s="234"/>
      <c r="J186" s="234">
        <f>SUM(J187:J190)</f>
        <v>0</v>
      </c>
      <c r="K186" s="200"/>
      <c r="S186" s="124"/>
      <c r="AS186" s="123" t="s">
        <v>126</v>
      </c>
      <c r="AT186" s="123" t="s">
        <v>81</v>
      </c>
      <c r="AU186" s="13" t="s">
        <v>81</v>
      </c>
      <c r="AV186" s="13" t="s">
        <v>31</v>
      </c>
      <c r="AW186" s="13" t="s">
        <v>75</v>
      </c>
      <c r="AX186" s="123" t="s">
        <v>122</v>
      </c>
    </row>
    <row r="187" spans="2:64" s="13" customFormat="1" ht="13.5">
      <c r="B187" s="122"/>
      <c r="C187" s="131"/>
      <c r="D187" s="235">
        <v>37</v>
      </c>
      <c r="E187" s="236" t="s">
        <v>679</v>
      </c>
      <c r="F187" s="236" t="s">
        <v>680</v>
      </c>
      <c r="G187" s="236" t="s">
        <v>137</v>
      </c>
      <c r="H187" s="237">
        <v>53.822000000000003</v>
      </c>
      <c r="I187" s="238"/>
      <c r="J187" s="238">
        <f t="shared" ref="J187:J190" si="6">H187*I187</f>
        <v>0</v>
      </c>
      <c r="K187" s="200"/>
      <c r="S187" s="124"/>
      <c r="AS187" s="123" t="s">
        <v>126</v>
      </c>
      <c r="AT187" s="123" t="s">
        <v>81</v>
      </c>
      <c r="AU187" s="13" t="s">
        <v>81</v>
      </c>
      <c r="AV187" s="13" t="s">
        <v>31</v>
      </c>
      <c r="AW187" s="13" t="s">
        <v>75</v>
      </c>
      <c r="AX187" s="123" t="s">
        <v>122</v>
      </c>
    </row>
    <row r="188" spans="2:64" s="13" customFormat="1" ht="22.5">
      <c r="B188" s="122"/>
      <c r="C188" s="131"/>
      <c r="D188" s="235">
        <v>38</v>
      </c>
      <c r="E188" s="236" t="s">
        <v>681</v>
      </c>
      <c r="F188" s="236" t="s">
        <v>682</v>
      </c>
      <c r="G188" s="236" t="s">
        <v>137</v>
      </c>
      <c r="H188" s="237">
        <v>53.822000000000003</v>
      </c>
      <c r="I188" s="238"/>
      <c r="J188" s="238">
        <f t="shared" si="6"/>
        <v>0</v>
      </c>
      <c r="K188" s="200"/>
      <c r="S188" s="124"/>
      <c r="AS188" s="123" t="s">
        <v>126</v>
      </c>
      <c r="AT188" s="123" t="s">
        <v>81</v>
      </c>
      <c r="AU188" s="13" t="s">
        <v>81</v>
      </c>
      <c r="AV188" s="13" t="s">
        <v>31</v>
      </c>
      <c r="AW188" s="13" t="s">
        <v>75</v>
      </c>
      <c r="AX188" s="123" t="s">
        <v>122</v>
      </c>
    </row>
    <row r="189" spans="2:64" s="13" customFormat="1" ht="22.5">
      <c r="B189" s="122"/>
      <c r="C189" s="131"/>
      <c r="D189" s="235">
        <v>39</v>
      </c>
      <c r="E189" s="236" t="s">
        <v>683</v>
      </c>
      <c r="F189" s="236" t="s">
        <v>684</v>
      </c>
      <c r="G189" s="236" t="s">
        <v>137</v>
      </c>
      <c r="H189" s="237">
        <v>1345.55</v>
      </c>
      <c r="I189" s="238"/>
      <c r="J189" s="238">
        <f t="shared" si="6"/>
        <v>0</v>
      </c>
      <c r="K189" s="200"/>
      <c r="S189" s="124"/>
      <c r="AS189" s="123" t="s">
        <v>126</v>
      </c>
      <c r="AT189" s="123" t="s">
        <v>81</v>
      </c>
      <c r="AU189" s="13" t="s">
        <v>81</v>
      </c>
      <c r="AV189" s="13" t="s">
        <v>31</v>
      </c>
      <c r="AW189" s="13" t="s">
        <v>75</v>
      </c>
      <c r="AX189" s="123" t="s">
        <v>122</v>
      </c>
    </row>
    <row r="190" spans="2:64" s="13" customFormat="1" ht="22.5">
      <c r="B190" s="122"/>
      <c r="C190" s="131"/>
      <c r="D190" s="235">
        <v>40</v>
      </c>
      <c r="E190" s="236" t="s">
        <v>685</v>
      </c>
      <c r="F190" s="236" t="s">
        <v>686</v>
      </c>
      <c r="G190" s="236" t="s">
        <v>137</v>
      </c>
      <c r="H190" s="237">
        <v>53.822000000000003</v>
      </c>
      <c r="I190" s="238"/>
      <c r="J190" s="238">
        <f t="shared" si="6"/>
        <v>0</v>
      </c>
      <c r="K190" s="200"/>
      <c r="S190" s="124"/>
      <c r="AS190" s="123" t="s">
        <v>126</v>
      </c>
      <c r="AT190" s="123" t="s">
        <v>81</v>
      </c>
      <c r="AU190" s="13" t="s">
        <v>81</v>
      </c>
      <c r="AV190" s="13" t="s">
        <v>31</v>
      </c>
      <c r="AW190" s="13" t="s">
        <v>75</v>
      </c>
      <c r="AX190" s="123" t="s">
        <v>122</v>
      </c>
    </row>
    <row r="191" spans="2:64" s="13" customFormat="1" ht="13.5">
      <c r="B191" s="122"/>
      <c r="C191" s="131"/>
      <c r="D191" s="231"/>
      <c r="E191" s="232" t="s">
        <v>687</v>
      </c>
      <c r="F191" s="232" t="s">
        <v>688</v>
      </c>
      <c r="G191" s="232"/>
      <c r="H191" s="233"/>
      <c r="I191" s="234"/>
      <c r="J191" s="234">
        <f>J192</f>
        <v>0</v>
      </c>
      <c r="K191" s="200"/>
      <c r="S191" s="124"/>
      <c r="AS191" s="123" t="s">
        <v>126</v>
      </c>
      <c r="AT191" s="123" t="s">
        <v>81</v>
      </c>
      <c r="AU191" s="13" t="s">
        <v>81</v>
      </c>
      <c r="AV191" s="13" t="s">
        <v>31</v>
      </c>
      <c r="AW191" s="13" t="s">
        <v>75</v>
      </c>
      <c r="AX191" s="123" t="s">
        <v>122</v>
      </c>
    </row>
    <row r="192" spans="2:64" s="13" customFormat="1" ht="22.5">
      <c r="B192" s="122"/>
      <c r="C192" s="131"/>
      <c r="D192" s="235">
        <v>59</v>
      </c>
      <c r="E192" s="236" t="s">
        <v>689</v>
      </c>
      <c r="F192" s="236" t="s">
        <v>690</v>
      </c>
      <c r="G192" s="236" t="s">
        <v>137</v>
      </c>
      <c r="H192" s="237">
        <v>695.12300000000005</v>
      </c>
      <c r="I192" s="238"/>
      <c r="J192" s="238">
        <f>H192*I192</f>
        <v>0</v>
      </c>
      <c r="K192" s="200"/>
      <c r="S192" s="124"/>
      <c r="AS192" s="123" t="s">
        <v>126</v>
      </c>
      <c r="AT192" s="123" t="s">
        <v>81</v>
      </c>
      <c r="AU192" s="13" t="s">
        <v>81</v>
      </c>
      <c r="AV192" s="13" t="s">
        <v>31</v>
      </c>
      <c r="AW192" s="13" t="s">
        <v>75</v>
      </c>
      <c r="AX192" s="123" t="s">
        <v>122</v>
      </c>
    </row>
    <row r="193" spans="2:64" s="13" customFormat="1" ht="15">
      <c r="B193" s="122"/>
      <c r="C193" s="131"/>
      <c r="D193" s="227"/>
      <c r="E193" s="228" t="s">
        <v>142</v>
      </c>
      <c r="F193" s="228" t="s">
        <v>157</v>
      </c>
      <c r="G193" s="228"/>
      <c r="H193" s="229"/>
      <c r="I193" s="230"/>
      <c r="J193" s="230">
        <f>J194+J208+J212+J225+J235+J245+J249+J255+J260</f>
        <v>0</v>
      </c>
      <c r="S193" s="124"/>
      <c r="AS193" s="123" t="s">
        <v>126</v>
      </c>
      <c r="AT193" s="123" t="s">
        <v>81</v>
      </c>
      <c r="AU193" s="13" t="s">
        <v>81</v>
      </c>
      <c r="AV193" s="13" t="s">
        <v>31</v>
      </c>
      <c r="AW193" s="13" t="s">
        <v>75</v>
      </c>
      <c r="AX193" s="123" t="s">
        <v>122</v>
      </c>
    </row>
    <row r="194" spans="2:64" s="1" customFormat="1" ht="26.45" customHeight="1">
      <c r="B194" s="113"/>
      <c r="C194" s="131"/>
      <c r="D194" s="231"/>
      <c r="E194" s="232" t="s">
        <v>691</v>
      </c>
      <c r="F194" s="232" t="s">
        <v>692</v>
      </c>
      <c r="G194" s="232"/>
      <c r="H194" s="233"/>
      <c r="I194" s="234"/>
      <c r="J194" s="234">
        <f>SUM(J195:J207)</f>
        <v>0</v>
      </c>
      <c r="L194" s="132" t="s">
        <v>1</v>
      </c>
      <c r="M194" s="114" t="s">
        <v>40</v>
      </c>
      <c r="O194" s="115">
        <f>N194*H194</f>
        <v>0</v>
      </c>
      <c r="P194" s="115">
        <v>1.2E-4</v>
      </c>
      <c r="Q194" s="115">
        <f>P194*H194</f>
        <v>0</v>
      </c>
      <c r="R194" s="115">
        <v>0.23</v>
      </c>
      <c r="S194" s="116">
        <f>R194*H194</f>
        <v>0</v>
      </c>
      <c r="AQ194" s="117" t="s">
        <v>84</v>
      </c>
      <c r="AS194" s="117" t="s">
        <v>123</v>
      </c>
      <c r="AT194" s="117" t="s">
        <v>81</v>
      </c>
      <c r="AX194" s="16" t="s">
        <v>122</v>
      </c>
      <c r="BD194" s="118">
        <f>IF(M194="základní",J194,0)</f>
        <v>0</v>
      </c>
      <c r="BE194" s="118">
        <f>IF(M194="snížená",J194,0)</f>
        <v>0</v>
      </c>
      <c r="BF194" s="118">
        <f>IF(M194="zákl. přenesená",J194,0)</f>
        <v>0</v>
      </c>
      <c r="BG194" s="118">
        <f>IF(M194="sníž. přenesená",J194,0)</f>
        <v>0</v>
      </c>
      <c r="BH194" s="118">
        <f>IF(M194="nulová",J194,0)</f>
        <v>0</v>
      </c>
      <c r="BI194" s="16" t="s">
        <v>19</v>
      </c>
      <c r="BJ194" s="118">
        <f>ROUND(I194*H194,2)</f>
        <v>0</v>
      </c>
      <c r="BK194" s="16" t="s">
        <v>84</v>
      </c>
      <c r="BL194" s="117" t="s">
        <v>125</v>
      </c>
    </row>
    <row r="195" spans="2:64" s="12" customFormat="1" ht="22.5">
      <c r="B195" s="119"/>
      <c r="C195" s="131"/>
      <c r="D195" s="235">
        <v>49</v>
      </c>
      <c r="E195" s="236" t="s">
        <v>693</v>
      </c>
      <c r="F195" s="236" t="s">
        <v>694</v>
      </c>
      <c r="G195" s="236" t="s">
        <v>124</v>
      </c>
      <c r="H195" s="237">
        <v>500.5</v>
      </c>
      <c r="I195" s="238"/>
      <c r="J195" s="238">
        <f t="shared" ref="J195:J207" si="7">H195*I195</f>
        <v>0</v>
      </c>
      <c r="K195" s="200"/>
      <c r="S195" s="121"/>
      <c r="AS195" s="120" t="s">
        <v>126</v>
      </c>
      <c r="AT195" s="120" t="s">
        <v>81</v>
      </c>
      <c r="AU195" s="12" t="s">
        <v>19</v>
      </c>
      <c r="AV195" s="12" t="s">
        <v>31</v>
      </c>
      <c r="AW195" s="12" t="s">
        <v>75</v>
      </c>
      <c r="AX195" s="120" t="s">
        <v>122</v>
      </c>
    </row>
    <row r="196" spans="2:64" s="12" customFormat="1" ht="13.5">
      <c r="B196" s="119"/>
      <c r="C196" s="131"/>
      <c r="D196" s="239">
        <v>50</v>
      </c>
      <c r="E196" s="240" t="s">
        <v>695</v>
      </c>
      <c r="F196" s="240" t="s">
        <v>696</v>
      </c>
      <c r="G196" s="240" t="s">
        <v>137</v>
      </c>
      <c r="H196" s="241">
        <v>0.15</v>
      </c>
      <c r="I196" s="242"/>
      <c r="J196" s="242">
        <f t="shared" si="7"/>
        <v>0</v>
      </c>
      <c r="K196" s="200"/>
      <c r="S196" s="121"/>
      <c r="AS196" s="120" t="s">
        <v>126</v>
      </c>
      <c r="AT196" s="120" t="s">
        <v>81</v>
      </c>
      <c r="AU196" s="12" t="s">
        <v>19</v>
      </c>
      <c r="AV196" s="12" t="s">
        <v>31</v>
      </c>
      <c r="AW196" s="12" t="s">
        <v>75</v>
      </c>
      <c r="AX196" s="120" t="s">
        <v>122</v>
      </c>
    </row>
    <row r="197" spans="2:64" s="13" customFormat="1" ht="22.5">
      <c r="B197" s="122"/>
      <c r="C197" s="131"/>
      <c r="D197" s="235">
        <v>82</v>
      </c>
      <c r="E197" s="236" t="s">
        <v>697</v>
      </c>
      <c r="F197" s="236" t="s">
        <v>698</v>
      </c>
      <c r="G197" s="236" t="s">
        <v>124</v>
      </c>
      <c r="H197" s="237">
        <v>96.878</v>
      </c>
      <c r="I197" s="238"/>
      <c r="J197" s="238">
        <f t="shared" si="7"/>
        <v>0</v>
      </c>
      <c r="K197" s="200"/>
      <c r="S197" s="124"/>
      <c r="AS197" s="123" t="s">
        <v>126</v>
      </c>
      <c r="AT197" s="123" t="s">
        <v>81</v>
      </c>
      <c r="AU197" s="13" t="s">
        <v>81</v>
      </c>
      <c r="AV197" s="13" t="s">
        <v>31</v>
      </c>
      <c r="AW197" s="13" t="s">
        <v>75</v>
      </c>
      <c r="AX197" s="123" t="s">
        <v>122</v>
      </c>
    </row>
    <row r="198" spans="2:64" s="1" customFormat="1" ht="13.5">
      <c r="B198" s="113"/>
      <c r="C198" s="131"/>
      <c r="D198" s="239">
        <v>83</v>
      </c>
      <c r="E198" s="240" t="s">
        <v>695</v>
      </c>
      <c r="F198" s="240" t="s">
        <v>696</v>
      </c>
      <c r="G198" s="240" t="s">
        <v>137</v>
      </c>
      <c r="H198" s="241">
        <v>3.3000000000000002E-2</v>
      </c>
      <c r="I198" s="242"/>
      <c r="J198" s="242">
        <f t="shared" si="7"/>
        <v>0</v>
      </c>
      <c r="K198" s="200"/>
      <c r="L198" s="132" t="s">
        <v>1</v>
      </c>
      <c r="M198" s="114" t="s">
        <v>40</v>
      </c>
      <c r="O198" s="115">
        <f>N198*H198</f>
        <v>0</v>
      </c>
      <c r="P198" s="115">
        <v>0</v>
      </c>
      <c r="Q198" s="115">
        <f>P198*H198</f>
        <v>0</v>
      </c>
      <c r="R198" s="115">
        <v>0.28999999999999998</v>
      </c>
      <c r="S198" s="116">
        <f>R198*H198</f>
        <v>9.5700000000000004E-3</v>
      </c>
      <c r="AQ198" s="117" t="s">
        <v>84</v>
      </c>
      <c r="AS198" s="117" t="s">
        <v>123</v>
      </c>
      <c r="AT198" s="117" t="s">
        <v>81</v>
      </c>
      <c r="AX198" s="16" t="s">
        <v>122</v>
      </c>
      <c r="BD198" s="118">
        <f>IF(M198="základní",J198,0)</f>
        <v>0</v>
      </c>
      <c r="BE198" s="118">
        <f>IF(M198="snížená",J198,0)</f>
        <v>0</v>
      </c>
      <c r="BF198" s="118">
        <f>IF(M198="zákl. přenesená",J198,0)</f>
        <v>0</v>
      </c>
      <c r="BG198" s="118">
        <f>IF(M198="sníž. přenesená",J198,0)</f>
        <v>0</v>
      </c>
      <c r="BH198" s="118">
        <f>IF(M198="nulová",J198,0)</f>
        <v>0</v>
      </c>
      <c r="BI198" s="16" t="s">
        <v>19</v>
      </c>
      <c r="BJ198" s="118">
        <f>ROUND(I198*H198,2)</f>
        <v>0</v>
      </c>
      <c r="BK198" s="16" t="s">
        <v>84</v>
      </c>
      <c r="BL198" s="117" t="s">
        <v>128</v>
      </c>
    </row>
    <row r="199" spans="2:64" s="13" customFormat="1" ht="22.5">
      <c r="B199" s="122"/>
      <c r="C199" s="131"/>
      <c r="D199" s="235">
        <v>51</v>
      </c>
      <c r="E199" s="236" t="s">
        <v>699</v>
      </c>
      <c r="F199" s="236" t="s">
        <v>700</v>
      </c>
      <c r="G199" s="236" t="s">
        <v>124</v>
      </c>
      <c r="H199" s="237">
        <v>500.5</v>
      </c>
      <c r="I199" s="238"/>
      <c r="J199" s="238">
        <f t="shared" si="7"/>
        <v>0</v>
      </c>
      <c r="K199" s="200"/>
      <c r="S199" s="124"/>
      <c r="AS199" s="123" t="s">
        <v>126</v>
      </c>
      <c r="AT199" s="123" t="s">
        <v>81</v>
      </c>
      <c r="AU199" s="13" t="s">
        <v>81</v>
      </c>
      <c r="AV199" s="13" t="s">
        <v>31</v>
      </c>
      <c r="AW199" s="13" t="s">
        <v>19</v>
      </c>
      <c r="AX199" s="123" t="s">
        <v>122</v>
      </c>
    </row>
    <row r="200" spans="2:64" s="11" customFormat="1" ht="33.75">
      <c r="B200" s="107"/>
      <c r="C200" s="131"/>
      <c r="D200" s="239">
        <v>52</v>
      </c>
      <c r="E200" s="240" t="s">
        <v>701</v>
      </c>
      <c r="F200" s="240" t="s">
        <v>702</v>
      </c>
      <c r="G200" s="240" t="s">
        <v>124</v>
      </c>
      <c r="H200" s="241">
        <v>583.33299999999997</v>
      </c>
      <c r="I200" s="242"/>
      <c r="J200" s="242">
        <f t="shared" si="7"/>
        <v>0</v>
      </c>
      <c r="K200" s="200"/>
      <c r="O200" s="109">
        <f>SUM(O201:O203)</f>
        <v>0</v>
      </c>
      <c r="Q200" s="109">
        <f>SUM(Q201:Q203)</f>
        <v>0</v>
      </c>
      <c r="S200" s="110">
        <f>SUM(S201:S203)</f>
        <v>0</v>
      </c>
      <c r="AQ200" s="108" t="s">
        <v>19</v>
      </c>
      <c r="AS200" s="111" t="s">
        <v>74</v>
      </c>
      <c r="AT200" s="111" t="s">
        <v>19</v>
      </c>
      <c r="AX200" s="108" t="s">
        <v>122</v>
      </c>
      <c r="BJ200" s="112">
        <f>SUM(BJ201:BJ203)</f>
        <v>0</v>
      </c>
    </row>
    <row r="201" spans="2:64" s="1" customFormat="1" ht="22.5">
      <c r="B201" s="113"/>
      <c r="C201" s="131"/>
      <c r="D201" s="235">
        <v>84</v>
      </c>
      <c r="E201" s="236" t="s">
        <v>703</v>
      </c>
      <c r="F201" s="236" t="s">
        <v>704</v>
      </c>
      <c r="G201" s="236" t="s">
        <v>124</v>
      </c>
      <c r="H201" s="237">
        <v>96.878</v>
      </c>
      <c r="I201" s="238"/>
      <c r="J201" s="238">
        <f t="shared" si="7"/>
        <v>0</v>
      </c>
      <c r="K201" s="200"/>
      <c r="L201" s="132" t="s">
        <v>1</v>
      </c>
      <c r="M201" s="114" t="s">
        <v>40</v>
      </c>
      <c r="O201" s="115">
        <f>N201*H201</f>
        <v>0</v>
      </c>
      <c r="P201" s="115">
        <v>0</v>
      </c>
      <c r="Q201" s="115">
        <f>P201*H201</f>
        <v>0</v>
      </c>
      <c r="R201" s="115">
        <v>0</v>
      </c>
      <c r="S201" s="116">
        <f>R201*H201</f>
        <v>0</v>
      </c>
      <c r="AQ201" s="117" t="s">
        <v>84</v>
      </c>
      <c r="AS201" s="117" t="s">
        <v>123</v>
      </c>
      <c r="AT201" s="117" t="s">
        <v>81</v>
      </c>
      <c r="AX201" s="16" t="s">
        <v>122</v>
      </c>
      <c r="BD201" s="118">
        <f>IF(M201="základní",J201,0)</f>
        <v>0</v>
      </c>
      <c r="BE201" s="118">
        <f>IF(M201="snížená",J201,0)</f>
        <v>0</v>
      </c>
      <c r="BF201" s="118">
        <f>IF(M201="zákl. přenesená",J201,0)</f>
        <v>0</v>
      </c>
      <c r="BG201" s="118">
        <f>IF(M201="sníž. přenesená",J201,0)</f>
        <v>0</v>
      </c>
      <c r="BH201" s="118">
        <f>IF(M201="nulová",J201,0)</f>
        <v>0</v>
      </c>
      <c r="BI201" s="16" t="s">
        <v>19</v>
      </c>
      <c r="BJ201" s="118">
        <f>ROUND(I201*H201,2)</f>
        <v>0</v>
      </c>
      <c r="BK201" s="16" t="s">
        <v>84</v>
      </c>
      <c r="BL201" s="117" t="s">
        <v>130</v>
      </c>
    </row>
    <row r="202" spans="2:64" s="1" customFormat="1" ht="33.75">
      <c r="B202" s="113"/>
      <c r="C202" s="131"/>
      <c r="D202" s="239">
        <v>85</v>
      </c>
      <c r="E202" s="240" t="s">
        <v>701</v>
      </c>
      <c r="F202" s="240" t="s">
        <v>702</v>
      </c>
      <c r="G202" s="240" t="s">
        <v>124</v>
      </c>
      <c r="H202" s="241">
        <v>118.288</v>
      </c>
      <c r="I202" s="242"/>
      <c r="J202" s="242">
        <f t="shared" si="7"/>
        <v>0</v>
      </c>
      <c r="K202" s="200"/>
      <c r="L202" s="132" t="s">
        <v>1</v>
      </c>
      <c r="M202" s="114" t="s">
        <v>40</v>
      </c>
      <c r="O202" s="115">
        <f>N202*H202</f>
        <v>0</v>
      </c>
      <c r="P202" s="115">
        <v>0</v>
      </c>
      <c r="Q202" s="115">
        <f>P202*H202</f>
        <v>0</v>
      </c>
      <c r="R202" s="115">
        <v>0</v>
      </c>
      <c r="S202" s="116">
        <f>R202*H202</f>
        <v>0</v>
      </c>
      <c r="AQ202" s="117" t="s">
        <v>84</v>
      </c>
      <c r="AS202" s="117" t="s">
        <v>123</v>
      </c>
      <c r="AT202" s="117" t="s">
        <v>81</v>
      </c>
      <c r="AX202" s="16" t="s">
        <v>122</v>
      </c>
      <c r="BD202" s="118">
        <f>IF(M202="základní",J202,0)</f>
        <v>0</v>
      </c>
      <c r="BE202" s="118">
        <f>IF(M202="snížená",J202,0)</f>
        <v>0</v>
      </c>
      <c r="BF202" s="118">
        <f>IF(M202="zákl. přenesená",J202,0)</f>
        <v>0</v>
      </c>
      <c r="BG202" s="118">
        <f>IF(M202="sníž. přenesená",J202,0)</f>
        <v>0</v>
      </c>
      <c r="BH202" s="118">
        <f>IF(M202="nulová",J202,0)</f>
        <v>0</v>
      </c>
      <c r="BI202" s="16" t="s">
        <v>19</v>
      </c>
      <c r="BJ202" s="118">
        <f>ROUND(I202*H202,2)</f>
        <v>0</v>
      </c>
      <c r="BK202" s="16" t="s">
        <v>84</v>
      </c>
      <c r="BL202" s="117" t="s">
        <v>131</v>
      </c>
    </row>
    <row r="203" spans="2:64" s="1" customFormat="1" ht="22.5">
      <c r="B203" s="113"/>
      <c r="C203" s="131"/>
      <c r="D203" s="235">
        <v>86</v>
      </c>
      <c r="E203" s="236" t="s">
        <v>705</v>
      </c>
      <c r="F203" s="236" t="s">
        <v>706</v>
      </c>
      <c r="G203" s="236" t="s">
        <v>124</v>
      </c>
      <c r="H203" s="237">
        <v>96.878</v>
      </c>
      <c r="I203" s="238"/>
      <c r="J203" s="238">
        <f t="shared" si="7"/>
        <v>0</v>
      </c>
      <c r="K203" s="200"/>
      <c r="L203" s="132" t="s">
        <v>1</v>
      </c>
      <c r="M203" s="114" t="s">
        <v>40</v>
      </c>
      <c r="O203" s="115">
        <f>N203*H203</f>
        <v>0</v>
      </c>
      <c r="P203" s="115">
        <v>0</v>
      </c>
      <c r="Q203" s="115">
        <f>P203*H203</f>
        <v>0</v>
      </c>
      <c r="R203" s="115">
        <v>0</v>
      </c>
      <c r="S203" s="116">
        <f>R203*H203</f>
        <v>0</v>
      </c>
      <c r="AQ203" s="117" t="s">
        <v>84</v>
      </c>
      <c r="AS203" s="117" t="s">
        <v>123</v>
      </c>
      <c r="AT203" s="117" t="s">
        <v>81</v>
      </c>
      <c r="AX203" s="16" t="s">
        <v>122</v>
      </c>
      <c r="BD203" s="118">
        <f>IF(M203="základní",J203,0)</f>
        <v>0</v>
      </c>
      <c r="BE203" s="118">
        <f>IF(M203="snížená",J203,0)</f>
        <v>0</v>
      </c>
      <c r="BF203" s="118">
        <f>IF(M203="zákl. přenesená",J203,0)</f>
        <v>0</v>
      </c>
      <c r="BG203" s="118">
        <f>IF(M203="sníž. přenesená",J203,0)</f>
        <v>0</v>
      </c>
      <c r="BH203" s="118">
        <f>IF(M203="nulová",J203,0)</f>
        <v>0</v>
      </c>
      <c r="BI203" s="16" t="s">
        <v>19</v>
      </c>
      <c r="BJ203" s="118">
        <f>ROUND(I203*H203,2)</f>
        <v>0</v>
      </c>
      <c r="BK203" s="16" t="s">
        <v>84</v>
      </c>
      <c r="BL203" s="117" t="s">
        <v>132</v>
      </c>
    </row>
    <row r="204" spans="2:64" s="11" customFormat="1" ht="22.5">
      <c r="B204" s="107"/>
      <c r="C204" s="131"/>
      <c r="D204" s="239">
        <v>87</v>
      </c>
      <c r="E204" s="240" t="s">
        <v>707</v>
      </c>
      <c r="F204" s="240" t="s">
        <v>708</v>
      </c>
      <c r="G204" s="240" t="s">
        <v>124</v>
      </c>
      <c r="H204" s="241">
        <v>118.288</v>
      </c>
      <c r="I204" s="242"/>
      <c r="J204" s="242">
        <f t="shared" si="7"/>
        <v>0</v>
      </c>
      <c r="K204" s="200"/>
      <c r="O204" s="109">
        <f>SUM(O205:O214)</f>
        <v>0</v>
      </c>
      <c r="Q204" s="109">
        <f>SUM(Q205:Q214)</f>
        <v>1.2333999999999999E-3</v>
      </c>
      <c r="S204" s="110">
        <f>SUM(S205:S214)</f>
        <v>0</v>
      </c>
      <c r="AQ204" s="108" t="s">
        <v>19</v>
      </c>
      <c r="AS204" s="111" t="s">
        <v>74</v>
      </c>
      <c r="AT204" s="111" t="s">
        <v>19</v>
      </c>
      <c r="AX204" s="108" t="s">
        <v>122</v>
      </c>
      <c r="BJ204" s="112">
        <f>SUM(BJ205:BJ214)</f>
        <v>0</v>
      </c>
    </row>
    <row r="205" spans="2:64" s="1" customFormat="1" ht="13.5">
      <c r="B205" s="113"/>
      <c r="C205" s="131"/>
      <c r="D205" s="235">
        <v>88</v>
      </c>
      <c r="E205" s="236" t="s">
        <v>709</v>
      </c>
      <c r="F205" s="236" t="s">
        <v>710</v>
      </c>
      <c r="G205" s="236" t="s">
        <v>127</v>
      </c>
      <c r="H205" s="237">
        <v>60.35</v>
      </c>
      <c r="I205" s="238"/>
      <c r="J205" s="238">
        <f t="shared" si="7"/>
        <v>0</v>
      </c>
      <c r="K205" s="200"/>
      <c r="L205" s="132" t="s">
        <v>1</v>
      </c>
      <c r="M205" s="114" t="s">
        <v>40</v>
      </c>
      <c r="O205" s="115">
        <f>N205*H205</f>
        <v>0</v>
      </c>
      <c r="P205" s="115">
        <v>0</v>
      </c>
      <c r="Q205" s="115">
        <f>P205*H205</f>
        <v>0</v>
      </c>
      <c r="R205" s="115">
        <v>0</v>
      </c>
      <c r="S205" s="116">
        <f>R205*H205</f>
        <v>0</v>
      </c>
      <c r="AQ205" s="117" t="s">
        <v>84</v>
      </c>
      <c r="AS205" s="117" t="s">
        <v>123</v>
      </c>
      <c r="AT205" s="117" t="s">
        <v>81</v>
      </c>
      <c r="AX205" s="16" t="s">
        <v>122</v>
      </c>
      <c r="BD205" s="118">
        <f>IF(M205="základní",J205,0)</f>
        <v>0</v>
      </c>
      <c r="BE205" s="118">
        <f>IF(M205="snížená",J205,0)</f>
        <v>0</v>
      </c>
      <c r="BF205" s="118">
        <f>IF(M205="zákl. přenesená",J205,0)</f>
        <v>0</v>
      </c>
      <c r="BG205" s="118">
        <f>IF(M205="sníž. přenesená",J205,0)</f>
        <v>0</v>
      </c>
      <c r="BH205" s="118">
        <f>IF(M205="nulová",J205,0)</f>
        <v>0</v>
      </c>
      <c r="BI205" s="16" t="s">
        <v>19</v>
      </c>
      <c r="BJ205" s="118">
        <f>ROUND(I205*H205,2)</f>
        <v>0</v>
      </c>
      <c r="BK205" s="16" t="s">
        <v>84</v>
      </c>
      <c r="BL205" s="117" t="s">
        <v>133</v>
      </c>
    </row>
    <row r="206" spans="2:64" s="12" customFormat="1" ht="13.5">
      <c r="B206" s="119"/>
      <c r="C206" s="131"/>
      <c r="D206" s="239">
        <v>89</v>
      </c>
      <c r="E206" s="240" t="s">
        <v>711</v>
      </c>
      <c r="F206" s="240" t="s">
        <v>712</v>
      </c>
      <c r="G206" s="240" t="s">
        <v>127</v>
      </c>
      <c r="H206" s="241">
        <v>61.557000000000002</v>
      </c>
      <c r="I206" s="242"/>
      <c r="J206" s="242">
        <f t="shared" si="7"/>
        <v>0</v>
      </c>
      <c r="K206" s="200"/>
      <c r="S206" s="121"/>
      <c r="AS206" s="120" t="s">
        <v>126</v>
      </c>
      <c r="AT206" s="120" t="s">
        <v>81</v>
      </c>
      <c r="AU206" s="12" t="s">
        <v>19</v>
      </c>
      <c r="AV206" s="12" t="s">
        <v>31</v>
      </c>
      <c r="AW206" s="12" t="s">
        <v>75</v>
      </c>
      <c r="AX206" s="120" t="s">
        <v>122</v>
      </c>
    </row>
    <row r="207" spans="2:64" s="13" customFormat="1" ht="22.5">
      <c r="B207" s="122"/>
      <c r="C207" s="131"/>
      <c r="D207" s="235">
        <v>106</v>
      </c>
      <c r="E207" s="236" t="s">
        <v>713</v>
      </c>
      <c r="F207" s="236" t="s">
        <v>714</v>
      </c>
      <c r="G207" s="236" t="s">
        <v>137</v>
      </c>
      <c r="H207" s="237">
        <v>4.306</v>
      </c>
      <c r="I207" s="238"/>
      <c r="J207" s="238">
        <f t="shared" si="7"/>
        <v>0</v>
      </c>
      <c r="K207" s="200"/>
      <c r="S207" s="124"/>
      <c r="AS207" s="123" t="s">
        <v>126</v>
      </c>
      <c r="AT207" s="123" t="s">
        <v>81</v>
      </c>
      <c r="AU207" s="13" t="s">
        <v>81</v>
      </c>
      <c r="AV207" s="13" t="s">
        <v>31</v>
      </c>
      <c r="AW207" s="13" t="s">
        <v>75</v>
      </c>
      <c r="AX207" s="123" t="s">
        <v>122</v>
      </c>
    </row>
    <row r="208" spans="2:64" s="12" customFormat="1" ht="13.5">
      <c r="B208" s="119"/>
      <c r="C208" s="131"/>
      <c r="D208" s="231"/>
      <c r="E208" s="232" t="s">
        <v>715</v>
      </c>
      <c r="F208" s="232" t="s">
        <v>716</v>
      </c>
      <c r="G208" s="232"/>
      <c r="H208" s="233"/>
      <c r="I208" s="234"/>
      <c r="J208" s="234">
        <f>SUM(J209:J211)</f>
        <v>0</v>
      </c>
      <c r="K208" s="200"/>
      <c r="S208" s="121"/>
      <c r="AS208" s="120" t="s">
        <v>126</v>
      </c>
      <c r="AT208" s="120" t="s">
        <v>81</v>
      </c>
      <c r="AU208" s="12" t="s">
        <v>19</v>
      </c>
      <c r="AV208" s="12" t="s">
        <v>31</v>
      </c>
      <c r="AW208" s="12" t="s">
        <v>75</v>
      </c>
      <c r="AX208" s="120" t="s">
        <v>122</v>
      </c>
    </row>
    <row r="209" spans="2:64" s="13" customFormat="1" ht="22.5">
      <c r="B209" s="122"/>
      <c r="C209" s="131"/>
      <c r="D209" s="235">
        <v>98</v>
      </c>
      <c r="E209" s="236" t="s">
        <v>717</v>
      </c>
      <c r="F209" s="236" t="s">
        <v>718</v>
      </c>
      <c r="G209" s="236" t="s">
        <v>124</v>
      </c>
      <c r="H209" s="237">
        <v>360</v>
      </c>
      <c r="I209" s="238"/>
      <c r="J209" s="238">
        <f>H209*I209</f>
        <v>0</v>
      </c>
      <c r="K209" s="200"/>
      <c r="S209" s="124"/>
      <c r="AS209" s="123" t="s">
        <v>126</v>
      </c>
      <c r="AT209" s="123" t="s">
        <v>81</v>
      </c>
      <c r="AU209" s="13" t="s">
        <v>81</v>
      </c>
      <c r="AV209" s="13" t="s">
        <v>31</v>
      </c>
      <c r="AW209" s="13" t="s">
        <v>75</v>
      </c>
      <c r="AX209" s="123" t="s">
        <v>122</v>
      </c>
    </row>
    <row r="210" spans="2:64" s="14" customFormat="1" ht="22.5">
      <c r="B210" s="125"/>
      <c r="C210" s="131"/>
      <c r="D210" s="239">
        <v>99</v>
      </c>
      <c r="E210" s="240" t="s">
        <v>719</v>
      </c>
      <c r="F210" s="240" t="s">
        <v>720</v>
      </c>
      <c r="G210" s="240" t="s">
        <v>124</v>
      </c>
      <c r="H210" s="241">
        <v>419.58</v>
      </c>
      <c r="I210" s="242"/>
      <c r="J210" s="242">
        <f>H210*I210</f>
        <v>0</v>
      </c>
      <c r="K210" s="200"/>
      <c r="S210" s="127"/>
      <c r="AS210" s="126" t="s">
        <v>126</v>
      </c>
      <c r="AT210" s="126" t="s">
        <v>81</v>
      </c>
      <c r="AU210" s="14" t="s">
        <v>84</v>
      </c>
      <c r="AV210" s="14" t="s">
        <v>31</v>
      </c>
      <c r="AW210" s="14" t="s">
        <v>19</v>
      </c>
      <c r="AX210" s="126" t="s">
        <v>122</v>
      </c>
    </row>
    <row r="211" spans="2:64" s="1" customFormat="1" ht="24" customHeight="1">
      <c r="B211" s="113"/>
      <c r="C211" s="131"/>
      <c r="D211" s="235">
        <v>107</v>
      </c>
      <c r="E211" s="236" t="s">
        <v>721</v>
      </c>
      <c r="F211" s="236" t="s">
        <v>722</v>
      </c>
      <c r="G211" s="236" t="s">
        <v>137</v>
      </c>
      <c r="H211" s="237">
        <v>0.88100000000000001</v>
      </c>
      <c r="I211" s="238"/>
      <c r="J211" s="238">
        <f>H211*I211</f>
        <v>0</v>
      </c>
      <c r="K211" s="200"/>
      <c r="L211" s="132" t="s">
        <v>1</v>
      </c>
      <c r="M211" s="114" t="s">
        <v>40</v>
      </c>
      <c r="O211" s="115">
        <f>N211*H211</f>
        <v>0</v>
      </c>
      <c r="P211" s="115">
        <v>1.4E-3</v>
      </c>
      <c r="Q211" s="115">
        <f>P211*H211</f>
        <v>1.2333999999999999E-3</v>
      </c>
      <c r="R211" s="115">
        <v>0</v>
      </c>
      <c r="S211" s="116">
        <f>R211*H211</f>
        <v>0</v>
      </c>
      <c r="AQ211" s="117" t="s">
        <v>84</v>
      </c>
      <c r="AS211" s="117" t="s">
        <v>123</v>
      </c>
      <c r="AT211" s="117" t="s">
        <v>81</v>
      </c>
      <c r="AX211" s="16" t="s">
        <v>122</v>
      </c>
      <c r="BD211" s="118">
        <f>IF(M211="základní",J211,0)</f>
        <v>0</v>
      </c>
      <c r="BE211" s="118">
        <f>IF(M211="snížená",J211,0)</f>
        <v>0</v>
      </c>
      <c r="BF211" s="118">
        <f>IF(M211="zákl. přenesená",J211,0)</f>
        <v>0</v>
      </c>
      <c r="BG211" s="118">
        <f>IF(M211="sníž. přenesená",J211,0)</f>
        <v>0</v>
      </c>
      <c r="BH211" s="118">
        <f>IF(M211="nulová",J211,0)</f>
        <v>0</v>
      </c>
      <c r="BI211" s="16" t="s">
        <v>19</v>
      </c>
      <c r="BJ211" s="118">
        <f>ROUND(I211*H211,2)</f>
        <v>0</v>
      </c>
      <c r="BK211" s="16" t="s">
        <v>84</v>
      </c>
      <c r="BL211" s="117" t="s">
        <v>134</v>
      </c>
    </row>
    <row r="212" spans="2:64" s="12" customFormat="1" ht="13.5">
      <c r="B212" s="119"/>
      <c r="C212" s="131"/>
      <c r="D212" s="231"/>
      <c r="E212" s="232" t="s">
        <v>166</v>
      </c>
      <c r="F212" s="232" t="s">
        <v>169</v>
      </c>
      <c r="G212" s="232"/>
      <c r="H212" s="233"/>
      <c r="I212" s="234"/>
      <c r="J212" s="234">
        <f>SUM(J213:J224)</f>
        <v>0</v>
      </c>
      <c r="K212" s="200"/>
      <c r="S212" s="121"/>
      <c r="AS212" s="120" t="s">
        <v>126</v>
      </c>
      <c r="AT212" s="120" t="s">
        <v>81</v>
      </c>
      <c r="AU212" s="12" t="s">
        <v>19</v>
      </c>
      <c r="AV212" s="12" t="s">
        <v>31</v>
      </c>
      <c r="AW212" s="12" t="s">
        <v>75</v>
      </c>
      <c r="AX212" s="120" t="s">
        <v>122</v>
      </c>
    </row>
    <row r="213" spans="2:64" s="12" customFormat="1" ht="22.5">
      <c r="B213" s="119"/>
      <c r="C213" s="131"/>
      <c r="D213" s="235">
        <v>46</v>
      </c>
      <c r="E213" s="236" t="s">
        <v>723</v>
      </c>
      <c r="F213" s="236" t="s">
        <v>724</v>
      </c>
      <c r="G213" s="236" t="s">
        <v>124</v>
      </c>
      <c r="H213" s="237">
        <v>500.5</v>
      </c>
      <c r="I213" s="238"/>
      <c r="J213" s="238">
        <f>H213*I213</f>
        <v>0</v>
      </c>
      <c r="K213" s="200"/>
      <c r="S213" s="121"/>
      <c r="AS213" s="120" t="s">
        <v>126</v>
      </c>
      <c r="AT213" s="120" t="s">
        <v>81</v>
      </c>
      <c r="AU213" s="12" t="s">
        <v>19</v>
      </c>
      <c r="AV213" s="12" t="s">
        <v>31</v>
      </c>
      <c r="AW213" s="12" t="s">
        <v>75</v>
      </c>
      <c r="AX213" s="120" t="s">
        <v>122</v>
      </c>
    </row>
    <row r="214" spans="2:64" s="13" customFormat="1" ht="22.5">
      <c r="B214" s="122"/>
      <c r="C214" s="131"/>
      <c r="D214" s="239">
        <v>47</v>
      </c>
      <c r="E214" s="240" t="s">
        <v>725</v>
      </c>
      <c r="F214" s="240" t="s">
        <v>726</v>
      </c>
      <c r="G214" s="240" t="s">
        <v>124</v>
      </c>
      <c r="H214" s="241">
        <v>434.42700000000002</v>
      </c>
      <c r="I214" s="242"/>
      <c r="J214" s="242">
        <f t="shared" ref="J214:J215" si="8">H214*I214</f>
        <v>0</v>
      </c>
      <c r="K214" s="200"/>
      <c r="S214" s="124"/>
      <c r="AS214" s="123" t="s">
        <v>126</v>
      </c>
      <c r="AT214" s="123" t="s">
        <v>81</v>
      </c>
      <c r="AU214" s="13" t="s">
        <v>81</v>
      </c>
      <c r="AV214" s="13" t="s">
        <v>31</v>
      </c>
      <c r="AW214" s="13" t="s">
        <v>19</v>
      </c>
      <c r="AX214" s="123" t="s">
        <v>122</v>
      </c>
    </row>
    <row r="215" spans="2:64" s="11" customFormat="1" ht="22.5">
      <c r="B215" s="107"/>
      <c r="C215" s="131"/>
      <c r="D215" s="239">
        <v>48</v>
      </c>
      <c r="E215" s="240" t="s">
        <v>727</v>
      </c>
      <c r="F215" s="240" t="s">
        <v>728</v>
      </c>
      <c r="G215" s="240" t="s">
        <v>124</v>
      </c>
      <c r="H215" s="241">
        <v>90.626000000000005</v>
      </c>
      <c r="I215" s="242"/>
      <c r="J215" s="242">
        <f t="shared" si="8"/>
        <v>0</v>
      </c>
      <c r="K215" s="200"/>
      <c r="O215" s="109">
        <f>SUM(O216:O226)</f>
        <v>0</v>
      </c>
      <c r="Q215" s="109">
        <f>SUM(Q216:Q226)</f>
        <v>8.064E-3</v>
      </c>
      <c r="S215" s="110">
        <f>SUM(S216:S226)</f>
        <v>864.98099999999999</v>
      </c>
      <c r="AQ215" s="108" t="s">
        <v>19</v>
      </c>
      <c r="AS215" s="111" t="s">
        <v>74</v>
      </c>
      <c r="AT215" s="111" t="s">
        <v>19</v>
      </c>
      <c r="AX215" s="108" t="s">
        <v>122</v>
      </c>
      <c r="BJ215" s="112">
        <f>SUM(BJ216:BJ226)</f>
        <v>0</v>
      </c>
    </row>
    <row r="216" spans="2:64" s="1" customFormat="1" ht="13.5">
      <c r="B216" s="113"/>
      <c r="C216" s="131"/>
      <c r="D216" s="235">
        <v>114</v>
      </c>
      <c r="E216" s="236" t="s">
        <v>729</v>
      </c>
      <c r="F216" s="236" t="s">
        <v>730</v>
      </c>
      <c r="G216" s="236" t="s">
        <v>124</v>
      </c>
      <c r="H216" s="237">
        <v>723</v>
      </c>
      <c r="I216" s="238"/>
      <c r="J216" s="238">
        <f t="shared" ref="J216:J224" si="9">H216*I216</f>
        <v>0</v>
      </c>
      <c r="K216" s="200"/>
      <c r="L216" s="132" t="s">
        <v>1</v>
      </c>
      <c r="M216" s="114" t="s">
        <v>40</v>
      </c>
      <c r="O216" s="115">
        <f>N216*H216</f>
        <v>0</v>
      </c>
      <c r="P216" s="115">
        <v>0</v>
      </c>
      <c r="Q216" s="115">
        <f>P216*H216</f>
        <v>0</v>
      </c>
      <c r="R216" s="115">
        <v>1.175</v>
      </c>
      <c r="S216" s="116">
        <f>R216*H216</f>
        <v>849.52499999999998</v>
      </c>
      <c r="AQ216" s="117" t="s">
        <v>84</v>
      </c>
      <c r="AS216" s="117" t="s">
        <v>123</v>
      </c>
      <c r="AT216" s="117" t="s">
        <v>81</v>
      </c>
      <c r="AX216" s="16" t="s">
        <v>122</v>
      </c>
      <c r="BD216" s="118">
        <f>IF(M216="základní",J216,0)</f>
        <v>0</v>
      </c>
      <c r="BE216" s="118">
        <f>IF(M216="snížená",J216,0)</f>
        <v>0</v>
      </c>
      <c r="BF216" s="118">
        <f>IF(M216="zákl. přenesená",J216,0)</f>
        <v>0</v>
      </c>
      <c r="BG216" s="118">
        <f>IF(M216="sníž. přenesená",J216,0)</f>
        <v>0</v>
      </c>
      <c r="BH216" s="118">
        <f>IF(M216="nulová",J216,0)</f>
        <v>0</v>
      </c>
      <c r="BI216" s="16" t="s">
        <v>19</v>
      </c>
      <c r="BJ216" s="118">
        <f>ROUND(I216*H216,2)</f>
        <v>0</v>
      </c>
      <c r="BK216" s="16" t="s">
        <v>84</v>
      </c>
      <c r="BL216" s="117" t="s">
        <v>135</v>
      </c>
    </row>
    <row r="217" spans="2:64" s="12" customFormat="1" ht="13.5">
      <c r="B217" s="119"/>
      <c r="C217" s="131"/>
      <c r="D217" s="239">
        <v>115</v>
      </c>
      <c r="E217" s="240" t="s">
        <v>731</v>
      </c>
      <c r="F217" s="240" t="s">
        <v>732</v>
      </c>
      <c r="G217" s="240" t="s">
        <v>124</v>
      </c>
      <c r="H217" s="241">
        <v>795.3</v>
      </c>
      <c r="I217" s="242"/>
      <c r="J217" s="242">
        <f t="shared" si="9"/>
        <v>0</v>
      </c>
      <c r="K217" s="200"/>
      <c r="S217" s="121"/>
      <c r="AS217" s="120" t="s">
        <v>126</v>
      </c>
      <c r="AT217" s="120" t="s">
        <v>81</v>
      </c>
      <c r="AU217" s="12" t="s">
        <v>19</v>
      </c>
      <c r="AV217" s="12" t="s">
        <v>31</v>
      </c>
      <c r="AW217" s="12" t="s">
        <v>75</v>
      </c>
      <c r="AX217" s="120" t="s">
        <v>122</v>
      </c>
    </row>
    <row r="218" spans="2:64" s="13" customFormat="1" ht="33.75">
      <c r="B218" s="122"/>
      <c r="C218" s="131"/>
      <c r="D218" s="235">
        <v>90</v>
      </c>
      <c r="E218" s="236" t="s">
        <v>733</v>
      </c>
      <c r="F218" s="236" t="s">
        <v>734</v>
      </c>
      <c r="G218" s="236" t="s">
        <v>124</v>
      </c>
      <c r="H218" s="237">
        <v>96.878</v>
      </c>
      <c r="I218" s="238"/>
      <c r="J218" s="238">
        <f t="shared" si="9"/>
        <v>0</v>
      </c>
      <c r="K218" s="200"/>
      <c r="S218" s="124"/>
      <c r="AS218" s="123" t="s">
        <v>126</v>
      </c>
      <c r="AT218" s="123" t="s">
        <v>81</v>
      </c>
      <c r="AU218" s="13" t="s">
        <v>81</v>
      </c>
      <c r="AV218" s="13" t="s">
        <v>31</v>
      </c>
      <c r="AW218" s="13" t="s">
        <v>75</v>
      </c>
      <c r="AX218" s="123" t="s">
        <v>122</v>
      </c>
    </row>
    <row r="219" spans="2:64" s="13" customFormat="1" ht="22.5">
      <c r="B219" s="122"/>
      <c r="C219" s="131"/>
      <c r="D219" s="239">
        <v>91</v>
      </c>
      <c r="E219" s="240" t="s">
        <v>735</v>
      </c>
      <c r="F219" s="240" t="s">
        <v>736</v>
      </c>
      <c r="G219" s="240" t="s">
        <v>124</v>
      </c>
      <c r="H219" s="241">
        <v>101.72199999999999</v>
      </c>
      <c r="I219" s="242"/>
      <c r="J219" s="242">
        <f t="shared" si="9"/>
        <v>0</v>
      </c>
      <c r="K219" s="200"/>
      <c r="S219" s="124"/>
      <c r="AS219" s="123" t="s">
        <v>126</v>
      </c>
      <c r="AT219" s="123" t="s">
        <v>81</v>
      </c>
      <c r="AU219" s="13" t="s">
        <v>81</v>
      </c>
      <c r="AV219" s="13" t="s">
        <v>31</v>
      </c>
      <c r="AW219" s="13" t="s">
        <v>75</v>
      </c>
      <c r="AX219" s="123" t="s">
        <v>122</v>
      </c>
    </row>
    <row r="220" spans="2:64" s="13" customFormat="1" ht="22.5">
      <c r="B220" s="122"/>
      <c r="C220" s="131"/>
      <c r="D220" s="235">
        <v>31</v>
      </c>
      <c r="E220" s="236" t="s">
        <v>737</v>
      </c>
      <c r="F220" s="236" t="s">
        <v>738</v>
      </c>
      <c r="G220" s="236" t="s">
        <v>124</v>
      </c>
      <c r="H220" s="237">
        <v>1.6080000000000001</v>
      </c>
      <c r="I220" s="238"/>
      <c r="J220" s="238">
        <f t="shared" si="9"/>
        <v>0</v>
      </c>
      <c r="K220" s="200"/>
      <c r="S220" s="124"/>
      <c r="AS220" s="123" t="s">
        <v>126</v>
      </c>
      <c r="AT220" s="123" t="s">
        <v>81</v>
      </c>
      <c r="AU220" s="13" t="s">
        <v>81</v>
      </c>
      <c r="AV220" s="13" t="s">
        <v>31</v>
      </c>
      <c r="AW220" s="13" t="s">
        <v>75</v>
      </c>
      <c r="AX220" s="123" t="s">
        <v>122</v>
      </c>
    </row>
    <row r="221" spans="2:64" s="13" customFormat="1" ht="13.5">
      <c r="B221" s="122"/>
      <c r="C221" s="131"/>
      <c r="D221" s="239">
        <v>32</v>
      </c>
      <c r="E221" s="240" t="s">
        <v>739</v>
      </c>
      <c r="F221" s="240" t="s">
        <v>740</v>
      </c>
      <c r="G221" s="240" t="s">
        <v>124</v>
      </c>
      <c r="H221" s="241">
        <v>1.7370000000000001</v>
      </c>
      <c r="I221" s="242"/>
      <c r="J221" s="242">
        <f t="shared" si="9"/>
        <v>0</v>
      </c>
      <c r="K221" s="200"/>
      <c r="S221" s="124"/>
      <c r="AS221" s="123" t="s">
        <v>126</v>
      </c>
      <c r="AT221" s="123" t="s">
        <v>81</v>
      </c>
      <c r="AU221" s="13" t="s">
        <v>81</v>
      </c>
      <c r="AV221" s="13" t="s">
        <v>31</v>
      </c>
      <c r="AW221" s="13" t="s">
        <v>75</v>
      </c>
      <c r="AX221" s="123" t="s">
        <v>122</v>
      </c>
    </row>
    <row r="222" spans="2:64" s="13" customFormat="1" ht="13.5">
      <c r="B222" s="122"/>
      <c r="C222" s="131"/>
      <c r="D222" s="235">
        <v>100</v>
      </c>
      <c r="E222" s="236" t="s">
        <v>741</v>
      </c>
      <c r="F222" s="236" t="s">
        <v>742</v>
      </c>
      <c r="G222" s="236" t="s">
        <v>124</v>
      </c>
      <c r="H222" s="237">
        <v>360</v>
      </c>
      <c r="I222" s="238"/>
      <c r="J222" s="238">
        <f t="shared" si="9"/>
        <v>0</v>
      </c>
      <c r="K222" s="200"/>
      <c r="S222" s="124"/>
      <c r="AS222" s="123" t="s">
        <v>126</v>
      </c>
      <c r="AT222" s="123" t="s">
        <v>81</v>
      </c>
      <c r="AU222" s="13" t="s">
        <v>81</v>
      </c>
      <c r="AV222" s="13" t="s">
        <v>31</v>
      </c>
      <c r="AW222" s="13" t="s">
        <v>75</v>
      </c>
      <c r="AX222" s="123" t="s">
        <v>122</v>
      </c>
    </row>
    <row r="223" spans="2:64" s="13" customFormat="1" ht="13.5">
      <c r="B223" s="122"/>
      <c r="C223" s="131"/>
      <c r="D223" s="239">
        <v>101</v>
      </c>
      <c r="E223" s="240" t="s">
        <v>743</v>
      </c>
      <c r="F223" s="240" t="s">
        <v>744</v>
      </c>
      <c r="G223" s="240" t="s">
        <v>124</v>
      </c>
      <c r="H223" s="241">
        <v>378</v>
      </c>
      <c r="I223" s="242"/>
      <c r="J223" s="242">
        <f t="shared" si="9"/>
        <v>0</v>
      </c>
      <c r="K223" s="200"/>
      <c r="S223" s="124"/>
      <c r="AS223" s="123" t="s">
        <v>126</v>
      </c>
      <c r="AT223" s="123" t="s">
        <v>81</v>
      </c>
      <c r="AU223" s="13" t="s">
        <v>81</v>
      </c>
      <c r="AV223" s="13" t="s">
        <v>31</v>
      </c>
      <c r="AW223" s="13" t="s">
        <v>75</v>
      </c>
      <c r="AX223" s="123" t="s">
        <v>122</v>
      </c>
    </row>
    <row r="224" spans="2:64" s="13" customFormat="1" ht="25.15" customHeight="1">
      <c r="B224" s="122"/>
      <c r="C224" s="131"/>
      <c r="D224" s="235">
        <v>108</v>
      </c>
      <c r="E224" s="236" t="s">
        <v>745</v>
      </c>
      <c r="F224" s="236" t="s">
        <v>746</v>
      </c>
      <c r="G224" s="236" t="s">
        <v>137</v>
      </c>
      <c r="H224" s="237">
        <v>9.6419999999999995</v>
      </c>
      <c r="I224" s="238"/>
      <c r="J224" s="238">
        <f t="shared" si="9"/>
        <v>0</v>
      </c>
      <c r="K224" s="200"/>
      <c r="S224" s="124"/>
      <c r="AS224" s="123" t="s">
        <v>126</v>
      </c>
      <c r="AT224" s="123" t="s">
        <v>81</v>
      </c>
      <c r="AU224" s="13" t="s">
        <v>81</v>
      </c>
      <c r="AV224" s="13" t="s">
        <v>31</v>
      </c>
      <c r="AW224" s="13" t="s">
        <v>75</v>
      </c>
      <c r="AX224" s="123" t="s">
        <v>122</v>
      </c>
    </row>
    <row r="225" spans="2:64" s="13" customFormat="1" ht="12.75">
      <c r="B225" s="122"/>
      <c r="C225" s="131"/>
      <c r="D225" s="231"/>
      <c r="E225" s="232" t="s">
        <v>747</v>
      </c>
      <c r="F225" s="232" t="s">
        <v>748</v>
      </c>
      <c r="G225" s="232"/>
      <c r="H225" s="233"/>
      <c r="I225" s="234"/>
      <c r="J225" s="234">
        <f>SUM(J226:J234)</f>
        <v>0</v>
      </c>
      <c r="S225" s="124"/>
      <c r="AS225" s="123" t="s">
        <v>126</v>
      </c>
      <c r="AT225" s="123" t="s">
        <v>81</v>
      </c>
      <c r="AU225" s="13" t="s">
        <v>81</v>
      </c>
      <c r="AV225" s="13" t="s">
        <v>31</v>
      </c>
      <c r="AW225" s="13" t="s">
        <v>75</v>
      </c>
      <c r="AX225" s="123" t="s">
        <v>122</v>
      </c>
    </row>
    <row r="226" spans="2:64" s="1" customFormat="1" ht="26.45" customHeight="1">
      <c r="B226" s="113"/>
      <c r="C226" s="131"/>
      <c r="D226" s="235">
        <v>7</v>
      </c>
      <c r="E226" s="236" t="s">
        <v>749</v>
      </c>
      <c r="F226" s="236" t="s">
        <v>750</v>
      </c>
      <c r="G226" s="236" t="s">
        <v>127</v>
      </c>
      <c r="H226" s="237">
        <v>67.2</v>
      </c>
      <c r="I226" s="238"/>
      <c r="J226" s="238">
        <f t="shared" ref="J226:J231" si="10">H226*I226</f>
        <v>0</v>
      </c>
      <c r="L226" s="132" t="s">
        <v>1</v>
      </c>
      <c r="M226" s="114" t="s">
        <v>40</v>
      </c>
      <c r="O226" s="115">
        <f>N226*H226</f>
        <v>0</v>
      </c>
      <c r="P226" s="115">
        <v>1.2E-4</v>
      </c>
      <c r="Q226" s="115">
        <f>P226*H226</f>
        <v>8.064E-3</v>
      </c>
      <c r="R226" s="115">
        <v>0.23</v>
      </c>
      <c r="S226" s="116">
        <f>R226*H226</f>
        <v>15.456000000000001</v>
      </c>
      <c r="AQ226" s="117" t="s">
        <v>84</v>
      </c>
      <c r="AS226" s="117" t="s">
        <v>123</v>
      </c>
      <c r="AT226" s="117" t="s">
        <v>81</v>
      </c>
      <c r="AX226" s="16" t="s">
        <v>122</v>
      </c>
      <c r="BD226" s="118">
        <f>IF(M226="základní",J226,0)</f>
        <v>0</v>
      </c>
      <c r="BE226" s="118">
        <f>IF(M226="snížená",J226,0)</f>
        <v>0</v>
      </c>
      <c r="BF226" s="118">
        <f>IF(M226="zákl. přenesená",J226,0)</f>
        <v>0</v>
      </c>
      <c r="BG226" s="118">
        <f>IF(M226="sníž. přenesená",J226,0)</f>
        <v>0</v>
      </c>
      <c r="BH226" s="118">
        <f>IF(M226="nulová",J226,0)</f>
        <v>0</v>
      </c>
      <c r="BI226" s="16" t="s">
        <v>19</v>
      </c>
      <c r="BJ226" s="118">
        <f>ROUND(I226*H226,2)</f>
        <v>0</v>
      </c>
      <c r="BK226" s="16" t="s">
        <v>84</v>
      </c>
      <c r="BL226" s="117" t="s">
        <v>125</v>
      </c>
    </row>
    <row r="227" spans="2:64" s="12" customFormat="1" ht="13.5">
      <c r="B227" s="119"/>
      <c r="C227" s="131"/>
      <c r="D227" s="239">
        <v>8</v>
      </c>
      <c r="E227" s="240" t="s">
        <v>751</v>
      </c>
      <c r="F227" s="240" t="s">
        <v>752</v>
      </c>
      <c r="G227" s="240" t="s">
        <v>575</v>
      </c>
      <c r="H227" s="241">
        <v>1.72</v>
      </c>
      <c r="I227" s="242"/>
      <c r="J227" s="242">
        <f t="shared" si="10"/>
        <v>0</v>
      </c>
      <c r="K227" s="200"/>
      <c r="S227" s="121"/>
      <c r="AS227" s="120" t="s">
        <v>126</v>
      </c>
      <c r="AT227" s="120" t="s">
        <v>81</v>
      </c>
      <c r="AU227" s="12" t="s">
        <v>19</v>
      </c>
      <c r="AV227" s="12" t="s">
        <v>31</v>
      </c>
      <c r="AW227" s="12" t="s">
        <v>75</v>
      </c>
      <c r="AX227" s="120" t="s">
        <v>122</v>
      </c>
    </row>
    <row r="228" spans="2:64" s="12" customFormat="1" ht="23.1" customHeight="1">
      <c r="B228" s="119"/>
      <c r="C228" s="131"/>
      <c r="D228" s="235">
        <v>11</v>
      </c>
      <c r="E228" s="236" t="s">
        <v>753</v>
      </c>
      <c r="F228" s="236" t="s">
        <v>754</v>
      </c>
      <c r="G228" s="236" t="s">
        <v>127</v>
      </c>
      <c r="H228" s="237">
        <v>465.6</v>
      </c>
      <c r="I228" s="238"/>
      <c r="J228" s="238">
        <f t="shared" si="10"/>
        <v>0</v>
      </c>
      <c r="K228" s="200"/>
      <c r="S228" s="121"/>
      <c r="AS228" s="120" t="s">
        <v>126</v>
      </c>
      <c r="AT228" s="120" t="s">
        <v>81</v>
      </c>
      <c r="AU228" s="12" t="s">
        <v>19</v>
      </c>
      <c r="AV228" s="12" t="s">
        <v>31</v>
      </c>
      <c r="AW228" s="12" t="s">
        <v>75</v>
      </c>
      <c r="AX228" s="120" t="s">
        <v>122</v>
      </c>
    </row>
    <row r="229" spans="2:64" s="13" customFormat="1" ht="13.5">
      <c r="B229" s="122"/>
      <c r="C229" s="131"/>
      <c r="D229" s="239">
        <v>12</v>
      </c>
      <c r="E229" s="240" t="s">
        <v>755</v>
      </c>
      <c r="F229" s="240" t="s">
        <v>756</v>
      </c>
      <c r="G229" s="240" t="s">
        <v>575</v>
      </c>
      <c r="H229" s="241">
        <v>9.7650000000000006</v>
      </c>
      <c r="I229" s="242"/>
      <c r="J229" s="242">
        <f t="shared" si="10"/>
        <v>0</v>
      </c>
      <c r="K229" s="200"/>
      <c r="S229" s="124"/>
      <c r="AS229" s="123" t="s">
        <v>126</v>
      </c>
      <c r="AT229" s="123" t="s">
        <v>81</v>
      </c>
      <c r="AU229" s="13" t="s">
        <v>81</v>
      </c>
      <c r="AV229" s="13" t="s">
        <v>31</v>
      </c>
      <c r="AW229" s="13" t="s">
        <v>75</v>
      </c>
      <c r="AX229" s="123" t="s">
        <v>122</v>
      </c>
    </row>
    <row r="230" spans="2:64" s="1" customFormat="1" ht="13.5">
      <c r="B230" s="113"/>
      <c r="C230" s="131"/>
      <c r="D230" s="235">
        <v>13</v>
      </c>
      <c r="E230" s="236" t="s">
        <v>757</v>
      </c>
      <c r="F230" s="236" t="s">
        <v>758</v>
      </c>
      <c r="G230" s="236" t="s">
        <v>124</v>
      </c>
      <c r="H230" s="237">
        <v>360</v>
      </c>
      <c r="I230" s="238"/>
      <c r="J230" s="238">
        <f t="shared" si="10"/>
        <v>0</v>
      </c>
      <c r="K230" s="200"/>
      <c r="L230" s="132" t="s">
        <v>1</v>
      </c>
      <c r="M230" s="114" t="s">
        <v>40</v>
      </c>
      <c r="O230" s="115">
        <f>N230*H230</f>
        <v>0</v>
      </c>
      <c r="P230" s="115">
        <v>0</v>
      </c>
      <c r="Q230" s="115">
        <f>P230*H230</f>
        <v>0</v>
      </c>
      <c r="R230" s="115">
        <v>0.28999999999999998</v>
      </c>
      <c r="S230" s="116">
        <f>R230*H230</f>
        <v>104.39999999999999</v>
      </c>
      <c r="AQ230" s="117" t="s">
        <v>84</v>
      </c>
      <c r="AS230" s="117" t="s">
        <v>123</v>
      </c>
      <c r="AT230" s="117" t="s">
        <v>81</v>
      </c>
      <c r="AX230" s="16" t="s">
        <v>122</v>
      </c>
      <c r="BD230" s="118">
        <f>IF(M230="základní",J230,0)</f>
        <v>0</v>
      </c>
      <c r="BE230" s="118">
        <f>IF(M230="snížená",J230,0)</f>
        <v>0</v>
      </c>
      <c r="BF230" s="118">
        <f>IF(M230="zákl. přenesená",J230,0)</f>
        <v>0</v>
      </c>
      <c r="BG230" s="118">
        <f>IF(M230="sníž. přenesená",J230,0)</f>
        <v>0</v>
      </c>
      <c r="BH230" s="118">
        <f>IF(M230="nulová",J230,0)</f>
        <v>0</v>
      </c>
      <c r="BI230" s="16" t="s">
        <v>19</v>
      </c>
      <c r="BJ230" s="118">
        <f>ROUND(I230*H230,2)</f>
        <v>0</v>
      </c>
      <c r="BK230" s="16" t="s">
        <v>84</v>
      </c>
      <c r="BL230" s="117" t="s">
        <v>128</v>
      </c>
    </row>
    <row r="231" spans="2:64" s="13" customFormat="1" ht="13.5">
      <c r="B231" s="122"/>
      <c r="C231" s="131"/>
      <c r="D231" s="239">
        <v>14</v>
      </c>
      <c r="E231" s="240" t="s">
        <v>759</v>
      </c>
      <c r="F231" s="240" t="s">
        <v>760</v>
      </c>
      <c r="G231" s="240" t="s">
        <v>575</v>
      </c>
      <c r="H231" s="241">
        <v>4.08</v>
      </c>
      <c r="I231" s="242"/>
      <c r="J231" s="242">
        <f t="shared" si="10"/>
        <v>0</v>
      </c>
      <c r="K231" s="200"/>
      <c r="S231" s="124"/>
      <c r="AS231" s="123" t="s">
        <v>126</v>
      </c>
      <c r="AT231" s="123" t="s">
        <v>81</v>
      </c>
      <c r="AU231" s="13" t="s">
        <v>81</v>
      </c>
      <c r="AV231" s="13" t="s">
        <v>31</v>
      </c>
      <c r="AW231" s="13" t="s">
        <v>19</v>
      </c>
      <c r="AX231" s="123" t="s">
        <v>122</v>
      </c>
    </row>
    <row r="232" spans="2:64" s="11" customFormat="1" ht="13.5">
      <c r="B232" s="107"/>
      <c r="C232" s="131"/>
      <c r="D232" s="235">
        <v>15</v>
      </c>
      <c r="E232" s="236" t="s">
        <v>761</v>
      </c>
      <c r="F232" s="236" t="s">
        <v>762</v>
      </c>
      <c r="G232" s="236" t="s">
        <v>575</v>
      </c>
      <c r="H232" s="237">
        <v>15.565</v>
      </c>
      <c r="I232" s="238"/>
      <c r="J232" s="238">
        <f t="shared" ref="J232:J234" si="11">H232*I232</f>
        <v>0</v>
      </c>
      <c r="K232" s="200"/>
      <c r="O232" s="109">
        <f>SUM(O233:O235)</f>
        <v>0</v>
      </c>
      <c r="Q232" s="109">
        <f>SUM(Q233:Q235)</f>
        <v>0</v>
      </c>
      <c r="S232" s="110">
        <f>SUM(S233:S235)</f>
        <v>0</v>
      </c>
      <c r="AQ232" s="108" t="s">
        <v>19</v>
      </c>
      <c r="AS232" s="111" t="s">
        <v>74</v>
      </c>
      <c r="AT232" s="111" t="s">
        <v>19</v>
      </c>
      <c r="AX232" s="108" t="s">
        <v>122</v>
      </c>
      <c r="BJ232" s="112">
        <f>SUM(BJ233:BJ235)</f>
        <v>0</v>
      </c>
    </row>
    <row r="233" spans="2:64" s="1" customFormat="1" ht="13.5">
      <c r="B233" s="113"/>
      <c r="C233" s="131"/>
      <c r="D233" s="235">
        <v>3</v>
      </c>
      <c r="E233" s="236" t="s">
        <v>763</v>
      </c>
      <c r="F233" s="236" t="s">
        <v>764</v>
      </c>
      <c r="G233" s="236" t="s">
        <v>151</v>
      </c>
      <c r="H233" s="237">
        <v>1</v>
      </c>
      <c r="I233" s="238"/>
      <c r="J233" s="238">
        <f t="shared" si="11"/>
        <v>0</v>
      </c>
      <c r="K233" s="200"/>
      <c r="L233" s="132" t="s">
        <v>1</v>
      </c>
      <c r="M233" s="114" t="s">
        <v>40</v>
      </c>
      <c r="O233" s="115">
        <f>N233*H233</f>
        <v>0</v>
      </c>
      <c r="P233" s="115">
        <v>0</v>
      </c>
      <c r="Q233" s="115">
        <f>P233*H233</f>
        <v>0</v>
      </c>
      <c r="R233" s="115">
        <v>0</v>
      </c>
      <c r="S233" s="116">
        <f>R233*H233</f>
        <v>0</v>
      </c>
      <c r="AQ233" s="117" t="s">
        <v>84</v>
      </c>
      <c r="AS233" s="117" t="s">
        <v>123</v>
      </c>
      <c r="AT233" s="117" t="s">
        <v>81</v>
      </c>
      <c r="AX233" s="16" t="s">
        <v>122</v>
      </c>
      <c r="BD233" s="118">
        <f>IF(M233="základní",J233,0)</f>
        <v>0</v>
      </c>
      <c r="BE233" s="118">
        <f>IF(M233="snížená",J233,0)</f>
        <v>0</v>
      </c>
      <c r="BF233" s="118">
        <f>IF(M233="zákl. přenesená",J233,0)</f>
        <v>0</v>
      </c>
      <c r="BG233" s="118">
        <f>IF(M233="sníž. přenesená",J233,0)</f>
        <v>0</v>
      </c>
      <c r="BH233" s="118">
        <f>IF(M233="nulová",J233,0)</f>
        <v>0</v>
      </c>
      <c r="BI233" s="16" t="s">
        <v>19</v>
      </c>
      <c r="BJ233" s="118">
        <f>ROUND(I233*H233,2)</f>
        <v>0</v>
      </c>
      <c r="BK233" s="16" t="s">
        <v>84</v>
      </c>
      <c r="BL233" s="117" t="s">
        <v>130</v>
      </c>
    </row>
    <row r="234" spans="2:64" s="1" customFormat="1" ht="26.45" customHeight="1">
      <c r="B234" s="113"/>
      <c r="C234" s="131"/>
      <c r="D234" s="235">
        <v>109</v>
      </c>
      <c r="E234" s="236" t="s">
        <v>765</v>
      </c>
      <c r="F234" s="236" t="s">
        <v>766</v>
      </c>
      <c r="G234" s="236" t="s">
        <v>137</v>
      </c>
      <c r="H234" s="237">
        <v>8.9390000000000001</v>
      </c>
      <c r="I234" s="238"/>
      <c r="J234" s="238">
        <f t="shared" si="11"/>
        <v>0</v>
      </c>
      <c r="K234" s="200"/>
      <c r="L234" s="132" t="s">
        <v>1</v>
      </c>
      <c r="M234" s="114" t="s">
        <v>40</v>
      </c>
      <c r="O234" s="115">
        <f>N234*H234</f>
        <v>0</v>
      </c>
      <c r="P234" s="115">
        <v>0</v>
      </c>
      <c r="Q234" s="115">
        <f>P234*H234</f>
        <v>0</v>
      </c>
      <c r="R234" s="115">
        <v>0</v>
      </c>
      <c r="S234" s="116">
        <f>R234*H234</f>
        <v>0</v>
      </c>
      <c r="AQ234" s="117" t="s">
        <v>84</v>
      </c>
      <c r="AS234" s="117" t="s">
        <v>123</v>
      </c>
      <c r="AT234" s="117" t="s">
        <v>81</v>
      </c>
      <c r="AX234" s="16" t="s">
        <v>122</v>
      </c>
      <c r="BD234" s="118">
        <f>IF(M234="základní",J234,0)</f>
        <v>0</v>
      </c>
      <c r="BE234" s="118">
        <f>IF(M234="snížená",J234,0)</f>
        <v>0</v>
      </c>
      <c r="BF234" s="118">
        <f>IF(M234="zákl. přenesená",J234,0)</f>
        <v>0</v>
      </c>
      <c r="BG234" s="118">
        <f>IF(M234="sníž. přenesená",J234,0)</f>
        <v>0</v>
      </c>
      <c r="BH234" s="118">
        <f>IF(M234="nulová",J234,0)</f>
        <v>0</v>
      </c>
      <c r="BI234" s="16" t="s">
        <v>19</v>
      </c>
      <c r="BJ234" s="118">
        <f>ROUND(I234*H234,2)</f>
        <v>0</v>
      </c>
      <c r="BK234" s="16" t="s">
        <v>84</v>
      </c>
      <c r="BL234" s="117" t="s">
        <v>131</v>
      </c>
    </row>
    <row r="235" spans="2:64" s="1" customFormat="1" ht="13.5">
      <c r="B235" s="113"/>
      <c r="C235" s="131"/>
      <c r="D235" s="231"/>
      <c r="E235" s="232" t="s">
        <v>767</v>
      </c>
      <c r="F235" s="232" t="s">
        <v>768</v>
      </c>
      <c r="G235" s="232"/>
      <c r="H235" s="233"/>
      <c r="I235" s="234"/>
      <c r="J235" s="234">
        <f>SUM(J236:J244)</f>
        <v>0</v>
      </c>
      <c r="K235" s="200"/>
      <c r="L235" s="132" t="s">
        <v>1</v>
      </c>
      <c r="M235" s="114" t="s">
        <v>40</v>
      </c>
      <c r="O235" s="115">
        <f>N235*H235</f>
        <v>0</v>
      </c>
      <c r="P235" s="115">
        <v>0</v>
      </c>
      <c r="Q235" s="115">
        <f>P235*H235</f>
        <v>0</v>
      </c>
      <c r="R235" s="115">
        <v>0</v>
      </c>
      <c r="S235" s="116">
        <f>R235*H235</f>
        <v>0</v>
      </c>
      <c r="AQ235" s="117" t="s">
        <v>84</v>
      </c>
      <c r="AS235" s="117" t="s">
        <v>123</v>
      </c>
      <c r="AT235" s="117" t="s">
        <v>81</v>
      </c>
      <c r="AX235" s="16" t="s">
        <v>122</v>
      </c>
      <c r="BD235" s="118">
        <f>IF(M235="základní",J235,0)</f>
        <v>0</v>
      </c>
      <c r="BE235" s="118">
        <f>IF(M235="snížená",J235,0)</f>
        <v>0</v>
      </c>
      <c r="BF235" s="118">
        <f>IF(M235="zákl. přenesená",J235,0)</f>
        <v>0</v>
      </c>
      <c r="BG235" s="118">
        <f>IF(M235="sníž. přenesená",J235,0)</f>
        <v>0</v>
      </c>
      <c r="BH235" s="118">
        <f>IF(M235="nulová",J235,0)</f>
        <v>0</v>
      </c>
      <c r="BI235" s="16" t="s">
        <v>19</v>
      </c>
      <c r="BJ235" s="118">
        <f>ROUND(I235*H235,2)</f>
        <v>0</v>
      </c>
      <c r="BK235" s="16" t="s">
        <v>84</v>
      </c>
      <c r="BL235" s="117" t="s">
        <v>132</v>
      </c>
    </row>
    <row r="236" spans="2:64" s="11" customFormat="1" ht="13.5">
      <c r="B236" s="107"/>
      <c r="C236" s="131"/>
      <c r="D236" s="235">
        <v>16</v>
      </c>
      <c r="E236" s="236" t="s">
        <v>769</v>
      </c>
      <c r="F236" s="236" t="s">
        <v>770</v>
      </c>
      <c r="G236" s="236" t="s">
        <v>127</v>
      </c>
      <c r="H236" s="237">
        <v>46</v>
      </c>
      <c r="I236" s="238"/>
      <c r="J236" s="238">
        <f t="shared" ref="J236:J244" si="12">H236*I236</f>
        <v>0</v>
      </c>
      <c r="K236" s="200"/>
      <c r="O236" s="109">
        <f>SUM(O237:O246)</f>
        <v>0</v>
      </c>
      <c r="Q236" s="109">
        <f>SUM(Q237:Q246)</f>
        <v>3.5700000000000003E-2</v>
      </c>
      <c r="S236" s="110">
        <f>SUM(S237:S246)</f>
        <v>0</v>
      </c>
      <c r="AQ236" s="108" t="s">
        <v>19</v>
      </c>
      <c r="AS236" s="111" t="s">
        <v>74</v>
      </c>
      <c r="AT236" s="111" t="s">
        <v>19</v>
      </c>
      <c r="AX236" s="108" t="s">
        <v>122</v>
      </c>
      <c r="BJ236" s="112">
        <f>SUM(BJ237:BJ246)</f>
        <v>0</v>
      </c>
    </row>
    <row r="237" spans="2:64" s="1" customFormat="1" ht="13.5">
      <c r="B237" s="113"/>
      <c r="C237" s="131"/>
      <c r="D237" s="235">
        <v>18</v>
      </c>
      <c r="E237" s="236" t="s">
        <v>771</v>
      </c>
      <c r="F237" s="236" t="s">
        <v>772</v>
      </c>
      <c r="G237" s="236" t="s">
        <v>127</v>
      </c>
      <c r="H237" s="237">
        <v>22.5</v>
      </c>
      <c r="I237" s="238"/>
      <c r="J237" s="238">
        <f t="shared" si="12"/>
        <v>0</v>
      </c>
      <c r="K237" s="200"/>
      <c r="L237" s="132" t="s">
        <v>1</v>
      </c>
      <c r="M237" s="114" t="s">
        <v>40</v>
      </c>
      <c r="O237" s="115">
        <f>N237*H237</f>
        <v>0</v>
      </c>
      <c r="P237" s="115">
        <v>0</v>
      </c>
      <c r="Q237" s="115">
        <f>P237*H237</f>
        <v>0</v>
      </c>
      <c r="R237" s="115">
        <v>0</v>
      </c>
      <c r="S237" s="116">
        <f>R237*H237</f>
        <v>0</v>
      </c>
      <c r="AQ237" s="117" t="s">
        <v>84</v>
      </c>
      <c r="AS237" s="117" t="s">
        <v>123</v>
      </c>
      <c r="AT237" s="117" t="s">
        <v>81</v>
      </c>
      <c r="AX237" s="16" t="s">
        <v>122</v>
      </c>
      <c r="BD237" s="118">
        <f>IF(M237="základní",J237,0)</f>
        <v>0</v>
      </c>
      <c r="BE237" s="118">
        <f>IF(M237="snížená",J237,0)</f>
        <v>0</v>
      </c>
      <c r="BF237" s="118">
        <f>IF(M237="zákl. přenesená",J237,0)</f>
        <v>0</v>
      </c>
      <c r="BG237" s="118">
        <f>IF(M237="sníž. přenesená",J237,0)</f>
        <v>0</v>
      </c>
      <c r="BH237" s="118">
        <f>IF(M237="nulová",J237,0)</f>
        <v>0</v>
      </c>
      <c r="BI237" s="16" t="s">
        <v>19</v>
      </c>
      <c r="BJ237" s="118">
        <f>ROUND(I237*H237,2)</f>
        <v>0</v>
      </c>
      <c r="BK237" s="16" t="s">
        <v>84</v>
      </c>
      <c r="BL237" s="117" t="s">
        <v>133</v>
      </c>
    </row>
    <row r="238" spans="2:64" s="12" customFormat="1" ht="13.5">
      <c r="B238" s="119"/>
      <c r="C238" s="131"/>
      <c r="D238" s="235">
        <v>20</v>
      </c>
      <c r="E238" s="236" t="s">
        <v>773</v>
      </c>
      <c r="F238" s="236" t="s">
        <v>774</v>
      </c>
      <c r="G238" s="236" t="s">
        <v>127</v>
      </c>
      <c r="H238" s="237">
        <v>46</v>
      </c>
      <c r="I238" s="238"/>
      <c r="J238" s="238">
        <f t="shared" si="12"/>
        <v>0</v>
      </c>
      <c r="K238" s="200"/>
      <c r="S238" s="121"/>
      <c r="AS238" s="120" t="s">
        <v>126</v>
      </c>
      <c r="AT238" s="120" t="s">
        <v>81</v>
      </c>
      <c r="AU238" s="12" t="s">
        <v>19</v>
      </c>
      <c r="AV238" s="12" t="s">
        <v>31</v>
      </c>
      <c r="AW238" s="12" t="s">
        <v>75</v>
      </c>
      <c r="AX238" s="120" t="s">
        <v>122</v>
      </c>
    </row>
    <row r="239" spans="2:64" s="13" customFormat="1" ht="13.5">
      <c r="B239" s="122"/>
      <c r="C239" s="131"/>
      <c r="D239" s="235">
        <v>21</v>
      </c>
      <c r="E239" s="236" t="s">
        <v>775</v>
      </c>
      <c r="F239" s="236" t="s">
        <v>776</v>
      </c>
      <c r="G239" s="236" t="s">
        <v>127</v>
      </c>
      <c r="H239" s="237">
        <v>46</v>
      </c>
      <c r="I239" s="238"/>
      <c r="J239" s="238">
        <f t="shared" si="12"/>
        <v>0</v>
      </c>
      <c r="K239" s="200"/>
      <c r="S239" s="124"/>
      <c r="AS239" s="123" t="s">
        <v>126</v>
      </c>
      <c r="AT239" s="123" t="s">
        <v>81</v>
      </c>
      <c r="AU239" s="13" t="s">
        <v>81</v>
      </c>
      <c r="AV239" s="13" t="s">
        <v>31</v>
      </c>
      <c r="AW239" s="13" t="s">
        <v>75</v>
      </c>
      <c r="AX239" s="123" t="s">
        <v>122</v>
      </c>
    </row>
    <row r="240" spans="2:64" s="12" customFormat="1" ht="13.5">
      <c r="B240" s="119"/>
      <c r="C240" s="131"/>
      <c r="D240" s="235">
        <v>22</v>
      </c>
      <c r="E240" s="236" t="s">
        <v>777</v>
      </c>
      <c r="F240" s="236" t="s">
        <v>778</v>
      </c>
      <c r="G240" s="236" t="s">
        <v>127</v>
      </c>
      <c r="H240" s="237">
        <v>16</v>
      </c>
      <c r="I240" s="238"/>
      <c r="J240" s="238">
        <f t="shared" si="12"/>
        <v>0</v>
      </c>
      <c r="K240" s="200"/>
      <c r="S240" s="121"/>
      <c r="AS240" s="120" t="s">
        <v>126</v>
      </c>
      <c r="AT240" s="120" t="s">
        <v>81</v>
      </c>
      <c r="AU240" s="12" t="s">
        <v>19</v>
      </c>
      <c r="AV240" s="12" t="s">
        <v>31</v>
      </c>
      <c r="AW240" s="12" t="s">
        <v>75</v>
      </c>
      <c r="AX240" s="120" t="s">
        <v>122</v>
      </c>
    </row>
    <row r="241" spans="2:64" s="13" customFormat="1" ht="26.45" customHeight="1">
      <c r="B241" s="122"/>
      <c r="C241" s="131"/>
      <c r="D241" s="235">
        <v>23</v>
      </c>
      <c r="E241" s="236" t="s">
        <v>779</v>
      </c>
      <c r="F241" s="236" t="s">
        <v>780</v>
      </c>
      <c r="G241" s="236" t="s">
        <v>127</v>
      </c>
      <c r="H241" s="237">
        <v>46</v>
      </c>
      <c r="I241" s="238"/>
      <c r="J241" s="238">
        <f t="shared" si="12"/>
        <v>0</v>
      </c>
      <c r="K241" s="200"/>
      <c r="S241" s="124"/>
      <c r="AS241" s="123" t="s">
        <v>126</v>
      </c>
      <c r="AT241" s="123" t="s">
        <v>81</v>
      </c>
      <c r="AU241" s="13" t="s">
        <v>81</v>
      </c>
      <c r="AV241" s="13" t="s">
        <v>31</v>
      </c>
      <c r="AW241" s="13" t="s">
        <v>75</v>
      </c>
      <c r="AX241" s="123" t="s">
        <v>122</v>
      </c>
    </row>
    <row r="242" spans="2:64" s="14" customFormat="1" ht="13.5">
      <c r="B242" s="125"/>
      <c r="C242" s="131"/>
      <c r="D242" s="235">
        <v>17</v>
      </c>
      <c r="E242" s="236" t="s">
        <v>781</v>
      </c>
      <c r="F242" s="236" t="s">
        <v>782</v>
      </c>
      <c r="G242" s="236" t="s">
        <v>127</v>
      </c>
      <c r="H242" s="237">
        <v>92</v>
      </c>
      <c r="I242" s="238"/>
      <c r="J242" s="238">
        <f t="shared" si="12"/>
        <v>0</v>
      </c>
      <c r="K242" s="200"/>
      <c r="S242" s="127"/>
      <c r="AS242" s="126" t="s">
        <v>126</v>
      </c>
      <c r="AT242" s="126" t="s">
        <v>81</v>
      </c>
      <c r="AU242" s="14" t="s">
        <v>84</v>
      </c>
      <c r="AV242" s="14" t="s">
        <v>31</v>
      </c>
      <c r="AW242" s="14" t="s">
        <v>19</v>
      </c>
      <c r="AX242" s="126" t="s">
        <v>122</v>
      </c>
    </row>
    <row r="243" spans="2:64" s="1" customFormat="1" ht="22.5">
      <c r="B243" s="113"/>
      <c r="C243" s="131"/>
      <c r="D243" s="235">
        <v>19</v>
      </c>
      <c r="E243" s="236" t="s">
        <v>783</v>
      </c>
      <c r="F243" s="236" t="s">
        <v>784</v>
      </c>
      <c r="G243" s="236" t="s">
        <v>127</v>
      </c>
      <c r="H243" s="237">
        <v>25.5</v>
      </c>
      <c r="I243" s="238"/>
      <c r="J243" s="238">
        <f t="shared" si="12"/>
        <v>0</v>
      </c>
      <c r="K243" s="200"/>
      <c r="L243" s="132" t="s">
        <v>1</v>
      </c>
      <c r="M243" s="114" t="s">
        <v>40</v>
      </c>
      <c r="O243" s="115">
        <f>N243*H243</f>
        <v>0</v>
      </c>
      <c r="P243" s="115">
        <v>1.4E-3</v>
      </c>
      <c r="Q243" s="115">
        <f>P243*H243</f>
        <v>3.5700000000000003E-2</v>
      </c>
      <c r="R243" s="115">
        <v>0</v>
      </c>
      <c r="S243" s="116">
        <f>R243*H243</f>
        <v>0</v>
      </c>
      <c r="AQ243" s="117" t="s">
        <v>84</v>
      </c>
      <c r="AS243" s="117" t="s">
        <v>123</v>
      </c>
      <c r="AT243" s="117" t="s">
        <v>81</v>
      </c>
      <c r="AX243" s="16" t="s">
        <v>122</v>
      </c>
      <c r="BD243" s="118">
        <f>IF(M243="základní",J243,0)</f>
        <v>0</v>
      </c>
      <c r="BE243" s="118">
        <f>IF(M243="snížená",J243,0)</f>
        <v>0</v>
      </c>
      <c r="BF243" s="118">
        <f>IF(M243="zákl. přenesená",J243,0)</f>
        <v>0</v>
      </c>
      <c r="BG243" s="118">
        <f>IF(M243="sníž. přenesená",J243,0)</f>
        <v>0</v>
      </c>
      <c r="BH243" s="118">
        <f>IF(M243="nulová",J243,0)</f>
        <v>0</v>
      </c>
      <c r="BI243" s="16" t="s">
        <v>19</v>
      </c>
      <c r="BJ243" s="118">
        <f>ROUND(I243*H243,2)</f>
        <v>0</v>
      </c>
      <c r="BK243" s="16" t="s">
        <v>84</v>
      </c>
      <c r="BL243" s="117" t="s">
        <v>134</v>
      </c>
    </row>
    <row r="244" spans="2:64" s="12" customFormat="1" ht="22.5">
      <c r="B244" s="119"/>
      <c r="C244" s="131"/>
      <c r="D244" s="235">
        <v>110</v>
      </c>
      <c r="E244" s="236" t="s">
        <v>785</v>
      </c>
      <c r="F244" s="236" t="s">
        <v>786</v>
      </c>
      <c r="G244" s="236" t="s">
        <v>137</v>
      </c>
      <c r="H244" s="237">
        <v>0.71699999999999997</v>
      </c>
      <c r="I244" s="238"/>
      <c r="J244" s="238">
        <f t="shared" si="12"/>
        <v>0</v>
      </c>
      <c r="K244" s="200"/>
      <c r="S244" s="121"/>
      <c r="AS244" s="120" t="s">
        <v>126</v>
      </c>
      <c r="AT244" s="120" t="s">
        <v>81</v>
      </c>
      <c r="AU244" s="12" t="s">
        <v>19</v>
      </c>
      <c r="AV244" s="12" t="s">
        <v>31</v>
      </c>
      <c r="AW244" s="12" t="s">
        <v>75</v>
      </c>
      <c r="AX244" s="120" t="s">
        <v>122</v>
      </c>
    </row>
    <row r="245" spans="2:64" s="12" customFormat="1" ht="13.5">
      <c r="B245" s="119"/>
      <c r="C245" s="131"/>
      <c r="D245" s="231"/>
      <c r="E245" s="232" t="s">
        <v>787</v>
      </c>
      <c r="F245" s="232" t="s">
        <v>788</v>
      </c>
      <c r="G245" s="232"/>
      <c r="H245" s="233"/>
      <c r="I245" s="234"/>
      <c r="J245" s="234">
        <f>SUM(J246:J248)</f>
        <v>0</v>
      </c>
      <c r="K245" s="200"/>
      <c r="S245" s="121"/>
      <c r="AS245" s="120" t="s">
        <v>126</v>
      </c>
      <c r="AT245" s="120" t="s">
        <v>81</v>
      </c>
      <c r="AU245" s="12" t="s">
        <v>19</v>
      </c>
      <c r="AV245" s="12" t="s">
        <v>31</v>
      </c>
      <c r="AW245" s="12" t="s">
        <v>75</v>
      </c>
      <c r="AX245" s="120" t="s">
        <v>122</v>
      </c>
    </row>
    <row r="246" spans="2:64" s="13" customFormat="1" ht="13.5">
      <c r="B246" s="122"/>
      <c r="C246" s="131"/>
      <c r="D246" s="235">
        <v>116</v>
      </c>
      <c r="E246" s="236" t="s">
        <v>789</v>
      </c>
      <c r="F246" s="236" t="s">
        <v>790</v>
      </c>
      <c r="G246" s="236" t="s">
        <v>129</v>
      </c>
      <c r="H246" s="237">
        <v>1</v>
      </c>
      <c r="I246" s="238"/>
      <c r="J246" s="238">
        <f>H246*I246</f>
        <v>0</v>
      </c>
      <c r="K246" s="200"/>
      <c r="S246" s="124"/>
      <c r="AS246" s="123" t="s">
        <v>126</v>
      </c>
      <c r="AT246" s="123" t="s">
        <v>81</v>
      </c>
      <c r="AU246" s="13" t="s">
        <v>81</v>
      </c>
      <c r="AV246" s="13" t="s">
        <v>31</v>
      </c>
      <c r="AW246" s="13" t="s">
        <v>19</v>
      </c>
      <c r="AX246" s="123" t="s">
        <v>122</v>
      </c>
    </row>
    <row r="247" spans="2:64" s="11" customFormat="1" ht="22.5">
      <c r="B247" s="107"/>
      <c r="C247" s="131"/>
      <c r="D247" s="239">
        <v>117</v>
      </c>
      <c r="E247" s="240" t="s">
        <v>791</v>
      </c>
      <c r="F247" s="240" t="s">
        <v>792</v>
      </c>
      <c r="G247" s="240" t="s">
        <v>129</v>
      </c>
      <c r="H247" s="241">
        <v>1</v>
      </c>
      <c r="I247" s="242"/>
      <c r="J247" s="242">
        <f>H247*I247</f>
        <v>0</v>
      </c>
      <c r="K247" s="200"/>
      <c r="O247" s="109">
        <f>SUM(O248:O258)</f>
        <v>0</v>
      </c>
      <c r="Q247" s="109">
        <f>SUM(Q248:Q258)</f>
        <v>0.13847999999999999</v>
      </c>
      <c r="S247" s="110">
        <f>SUM(S248:S258)</f>
        <v>265.46700000000004</v>
      </c>
      <c r="AQ247" s="108" t="s">
        <v>19</v>
      </c>
      <c r="AS247" s="111" t="s">
        <v>74</v>
      </c>
      <c r="AT247" s="111" t="s">
        <v>19</v>
      </c>
      <c r="AX247" s="108" t="s">
        <v>122</v>
      </c>
      <c r="BJ247" s="112">
        <f>SUM(BJ248:BJ258)</f>
        <v>0</v>
      </c>
    </row>
    <row r="248" spans="2:64" s="1" customFormat="1" ht="24" customHeight="1">
      <c r="B248" s="113"/>
      <c r="C248" s="131"/>
      <c r="D248" s="235">
        <v>124</v>
      </c>
      <c r="E248" s="236" t="s">
        <v>793</v>
      </c>
      <c r="F248" s="236" t="s">
        <v>794</v>
      </c>
      <c r="G248" s="236" t="s">
        <v>137</v>
      </c>
      <c r="H248" s="237">
        <v>0.04</v>
      </c>
      <c r="I248" s="238"/>
      <c r="J248" s="238">
        <f>H248*I248</f>
        <v>0</v>
      </c>
      <c r="K248" s="200"/>
      <c r="L248" s="132" t="s">
        <v>1</v>
      </c>
      <c r="M248" s="114" t="s">
        <v>40</v>
      </c>
      <c r="O248" s="115">
        <f>N248*H248</f>
        <v>0</v>
      </c>
      <c r="P248" s="115">
        <v>0</v>
      </c>
      <c r="Q248" s="115">
        <f>P248*H248</f>
        <v>0</v>
      </c>
      <c r="R248" s="115">
        <v>1.175</v>
      </c>
      <c r="S248" s="116">
        <f>R248*H248</f>
        <v>4.7E-2</v>
      </c>
      <c r="AQ248" s="117" t="s">
        <v>84</v>
      </c>
      <c r="AS248" s="117" t="s">
        <v>123</v>
      </c>
      <c r="AT248" s="117" t="s">
        <v>81</v>
      </c>
      <c r="AX248" s="16" t="s">
        <v>122</v>
      </c>
      <c r="BD248" s="118">
        <f>IF(M248="základní",J248,0)</f>
        <v>0</v>
      </c>
      <c r="BE248" s="118">
        <f>IF(M248="snížená",J248,0)</f>
        <v>0</v>
      </c>
      <c r="BF248" s="118">
        <f>IF(M248="zákl. přenesená",J248,0)</f>
        <v>0</v>
      </c>
      <c r="BG248" s="118">
        <f>IF(M248="sníž. přenesená",J248,0)</f>
        <v>0</v>
      </c>
      <c r="BH248" s="118">
        <f>IF(M248="nulová",J248,0)</f>
        <v>0</v>
      </c>
      <c r="BI248" s="16" t="s">
        <v>19</v>
      </c>
      <c r="BJ248" s="118">
        <f>ROUND(I248*H248,2)</f>
        <v>0</v>
      </c>
      <c r="BK248" s="16" t="s">
        <v>84</v>
      </c>
      <c r="BL248" s="117" t="s">
        <v>135</v>
      </c>
    </row>
    <row r="249" spans="2:64" s="12" customFormat="1" ht="13.5">
      <c r="B249" s="119"/>
      <c r="C249" s="131"/>
      <c r="D249" s="231"/>
      <c r="E249" s="232" t="s">
        <v>795</v>
      </c>
      <c r="F249" s="232" t="s">
        <v>796</v>
      </c>
      <c r="G249" s="232"/>
      <c r="H249" s="233"/>
      <c r="I249" s="234"/>
      <c r="J249" s="234">
        <f>SUM(J250:J254)</f>
        <v>0</v>
      </c>
      <c r="K249" s="200"/>
      <c r="S249" s="121"/>
      <c r="AS249" s="120" t="s">
        <v>126</v>
      </c>
      <c r="AT249" s="120" t="s">
        <v>81</v>
      </c>
      <c r="AU249" s="12" t="s">
        <v>19</v>
      </c>
      <c r="AV249" s="12" t="s">
        <v>31</v>
      </c>
      <c r="AW249" s="12" t="s">
        <v>75</v>
      </c>
      <c r="AX249" s="120" t="s">
        <v>122</v>
      </c>
    </row>
    <row r="250" spans="2:64" s="13" customFormat="1" ht="13.5">
      <c r="B250" s="122"/>
      <c r="C250" s="131"/>
      <c r="D250" s="235">
        <v>119</v>
      </c>
      <c r="E250" s="236" t="s">
        <v>797</v>
      </c>
      <c r="F250" s="236" t="s">
        <v>798</v>
      </c>
      <c r="G250" s="236" t="s">
        <v>129</v>
      </c>
      <c r="H250" s="237">
        <v>2</v>
      </c>
      <c r="I250" s="238"/>
      <c r="J250" s="238">
        <f>H250*I250</f>
        <v>0</v>
      </c>
      <c r="K250" s="200"/>
      <c r="S250" s="124"/>
      <c r="AS250" s="123" t="s">
        <v>126</v>
      </c>
      <c r="AT250" s="123" t="s">
        <v>81</v>
      </c>
      <c r="AU250" s="13" t="s">
        <v>81</v>
      </c>
      <c r="AV250" s="13" t="s">
        <v>31</v>
      </c>
      <c r="AW250" s="13" t="s">
        <v>75</v>
      </c>
      <c r="AX250" s="123" t="s">
        <v>122</v>
      </c>
    </row>
    <row r="251" spans="2:64" s="13" customFormat="1" ht="13.5">
      <c r="B251" s="122"/>
      <c r="C251" s="131"/>
      <c r="D251" s="239">
        <v>120</v>
      </c>
      <c r="E251" s="240" t="s">
        <v>799</v>
      </c>
      <c r="F251" s="240" t="s">
        <v>800</v>
      </c>
      <c r="G251" s="240" t="s">
        <v>129</v>
      </c>
      <c r="H251" s="241">
        <v>1</v>
      </c>
      <c r="I251" s="242"/>
      <c r="J251" s="242">
        <f t="shared" ref="J251:J254" si="13">H251*I251</f>
        <v>0</v>
      </c>
      <c r="K251" s="200"/>
      <c r="S251" s="124"/>
      <c r="AS251" s="123" t="s">
        <v>126</v>
      </c>
      <c r="AT251" s="123" t="s">
        <v>81</v>
      </c>
      <c r="AU251" s="13" t="s">
        <v>81</v>
      </c>
      <c r="AV251" s="13" t="s">
        <v>31</v>
      </c>
      <c r="AW251" s="13" t="s">
        <v>75</v>
      </c>
      <c r="AX251" s="123" t="s">
        <v>122</v>
      </c>
    </row>
    <row r="252" spans="2:64" s="13" customFormat="1" ht="13.5">
      <c r="B252" s="122"/>
      <c r="C252" s="131"/>
      <c r="D252" s="239">
        <v>121</v>
      </c>
      <c r="E252" s="240" t="s">
        <v>801</v>
      </c>
      <c r="F252" s="240" t="s">
        <v>802</v>
      </c>
      <c r="G252" s="240" t="s">
        <v>129</v>
      </c>
      <c r="H252" s="241">
        <v>1</v>
      </c>
      <c r="I252" s="242"/>
      <c r="J252" s="242">
        <f t="shared" si="13"/>
        <v>0</v>
      </c>
      <c r="K252" s="200"/>
      <c r="S252" s="124"/>
      <c r="AS252" s="123" t="s">
        <v>126</v>
      </c>
      <c r="AT252" s="123" t="s">
        <v>81</v>
      </c>
      <c r="AU252" s="13" t="s">
        <v>81</v>
      </c>
      <c r="AV252" s="13" t="s">
        <v>31</v>
      </c>
      <c r="AW252" s="13" t="s">
        <v>75</v>
      </c>
      <c r="AX252" s="123" t="s">
        <v>122</v>
      </c>
    </row>
    <row r="253" spans="2:64" s="13" customFormat="1" ht="22.5">
      <c r="B253" s="122"/>
      <c r="C253" s="131"/>
      <c r="D253" s="235">
        <v>122</v>
      </c>
      <c r="E253" s="236" t="s">
        <v>803</v>
      </c>
      <c r="F253" s="236" t="s">
        <v>804</v>
      </c>
      <c r="G253" s="236" t="s">
        <v>129</v>
      </c>
      <c r="H253" s="237">
        <v>1</v>
      </c>
      <c r="I253" s="238"/>
      <c r="J253" s="238">
        <f t="shared" si="13"/>
        <v>0</v>
      </c>
      <c r="K253" s="200"/>
      <c r="S253" s="124"/>
      <c r="AS253" s="123" t="s">
        <v>126</v>
      </c>
      <c r="AT253" s="123" t="s">
        <v>81</v>
      </c>
      <c r="AU253" s="13" t="s">
        <v>81</v>
      </c>
      <c r="AV253" s="13" t="s">
        <v>31</v>
      </c>
      <c r="AW253" s="13" t="s">
        <v>75</v>
      </c>
      <c r="AX253" s="123" t="s">
        <v>122</v>
      </c>
    </row>
    <row r="254" spans="2:64" s="13" customFormat="1" ht="22.5">
      <c r="B254" s="122"/>
      <c r="C254" s="131"/>
      <c r="D254" s="235">
        <v>123</v>
      </c>
      <c r="E254" s="236" t="s">
        <v>805</v>
      </c>
      <c r="F254" s="236" t="s">
        <v>806</v>
      </c>
      <c r="G254" s="236" t="s">
        <v>137</v>
      </c>
      <c r="H254" s="237">
        <v>0.67100000000000004</v>
      </c>
      <c r="I254" s="238"/>
      <c r="J254" s="238">
        <f t="shared" si="13"/>
        <v>0</v>
      </c>
      <c r="K254" s="200"/>
      <c r="S254" s="124"/>
      <c r="AS254" s="123" t="s">
        <v>126</v>
      </c>
      <c r="AT254" s="123" t="s">
        <v>81</v>
      </c>
      <c r="AU254" s="13" t="s">
        <v>81</v>
      </c>
      <c r="AV254" s="13" t="s">
        <v>31</v>
      </c>
      <c r="AW254" s="13" t="s">
        <v>75</v>
      </c>
      <c r="AX254" s="123" t="s">
        <v>122</v>
      </c>
    </row>
    <row r="255" spans="2:64" s="13" customFormat="1" ht="13.5">
      <c r="B255" s="122"/>
      <c r="C255" s="131"/>
      <c r="D255" s="231"/>
      <c r="E255" s="232" t="s">
        <v>807</v>
      </c>
      <c r="F255" s="232" t="s">
        <v>808</v>
      </c>
      <c r="G255" s="232"/>
      <c r="H255" s="233"/>
      <c r="I255" s="234"/>
      <c r="J255" s="234">
        <f>SUM(J256:J259)</f>
        <v>0</v>
      </c>
      <c r="K255" s="200"/>
      <c r="S255" s="124"/>
      <c r="AS255" s="123" t="s">
        <v>126</v>
      </c>
      <c r="AT255" s="123" t="s">
        <v>81</v>
      </c>
      <c r="AU255" s="13" t="s">
        <v>81</v>
      </c>
      <c r="AV255" s="13" t="s">
        <v>31</v>
      </c>
      <c r="AW255" s="13" t="s">
        <v>75</v>
      </c>
      <c r="AX255" s="123" t="s">
        <v>122</v>
      </c>
    </row>
    <row r="256" spans="2:64" s="13" customFormat="1" ht="13.5">
      <c r="B256" s="122"/>
      <c r="C256" s="131"/>
      <c r="D256" s="235">
        <v>77</v>
      </c>
      <c r="E256" s="236" t="s">
        <v>809</v>
      </c>
      <c r="F256" s="236" t="s">
        <v>810</v>
      </c>
      <c r="G256" s="236" t="s">
        <v>124</v>
      </c>
      <c r="H256" s="237">
        <v>1000.55</v>
      </c>
      <c r="I256" s="238"/>
      <c r="J256" s="238">
        <f t="shared" ref="J256:J257" si="14">H256*I256</f>
        <v>0</v>
      </c>
      <c r="K256" s="200"/>
      <c r="S256" s="124"/>
      <c r="AS256" s="123" t="s">
        <v>126</v>
      </c>
      <c r="AT256" s="123" t="s">
        <v>81</v>
      </c>
      <c r="AU256" s="13" t="s">
        <v>81</v>
      </c>
      <c r="AV256" s="13" t="s">
        <v>31</v>
      </c>
      <c r="AW256" s="13" t="s">
        <v>75</v>
      </c>
      <c r="AX256" s="123" t="s">
        <v>122</v>
      </c>
    </row>
    <row r="257" spans="2:64" s="13" customFormat="1" ht="22.5">
      <c r="B257" s="122"/>
      <c r="C257" s="131"/>
      <c r="D257" s="235">
        <v>75</v>
      </c>
      <c r="E257" s="236" t="s">
        <v>811</v>
      </c>
      <c r="F257" s="236" t="s">
        <v>812</v>
      </c>
      <c r="G257" s="236" t="s">
        <v>124</v>
      </c>
      <c r="H257" s="237">
        <v>1000.55</v>
      </c>
      <c r="I257" s="238"/>
      <c r="J257" s="238">
        <f t="shared" si="14"/>
        <v>0</v>
      </c>
      <c r="S257" s="124"/>
      <c r="AS257" s="123" t="s">
        <v>126</v>
      </c>
      <c r="AT257" s="123" t="s">
        <v>81</v>
      </c>
      <c r="AU257" s="13" t="s">
        <v>81</v>
      </c>
      <c r="AV257" s="13" t="s">
        <v>31</v>
      </c>
      <c r="AW257" s="13" t="s">
        <v>75</v>
      </c>
      <c r="AX257" s="123" t="s">
        <v>122</v>
      </c>
    </row>
    <row r="258" spans="2:64" s="1" customFormat="1" ht="12">
      <c r="B258" s="113"/>
      <c r="C258" s="131"/>
      <c r="D258" s="239">
        <v>76</v>
      </c>
      <c r="E258" s="240" t="s">
        <v>813</v>
      </c>
      <c r="F258" s="240" t="s">
        <v>814</v>
      </c>
      <c r="G258" s="240" t="s">
        <v>124</v>
      </c>
      <c r="H258" s="241">
        <v>1154</v>
      </c>
      <c r="I258" s="242"/>
      <c r="J258" s="242">
        <f>H258*I258</f>
        <v>0</v>
      </c>
      <c r="L258" s="132" t="s">
        <v>1</v>
      </c>
      <c r="M258" s="114" t="s">
        <v>40</v>
      </c>
      <c r="O258" s="115">
        <f>N258*H258</f>
        <v>0</v>
      </c>
      <c r="P258" s="115">
        <v>1.2E-4</v>
      </c>
      <c r="Q258" s="115">
        <f>P258*H258</f>
        <v>0.13847999999999999</v>
      </c>
      <c r="R258" s="115">
        <v>0.23</v>
      </c>
      <c r="S258" s="116">
        <f>R258*H258</f>
        <v>265.42</v>
      </c>
      <c r="AQ258" s="117" t="s">
        <v>84</v>
      </c>
      <c r="AS258" s="117" t="s">
        <v>123</v>
      </c>
      <c r="AT258" s="117" t="s">
        <v>81</v>
      </c>
      <c r="AX258" s="16" t="s">
        <v>122</v>
      </c>
      <c r="BD258" s="118">
        <f>IF(M258="základní",J258,0)</f>
        <v>0</v>
      </c>
      <c r="BE258" s="118">
        <f>IF(M258="snížená",J258,0)</f>
        <v>0</v>
      </c>
      <c r="BF258" s="118">
        <f>IF(M258="zákl. přenesená",J258,0)</f>
        <v>0</v>
      </c>
      <c r="BG258" s="118">
        <f>IF(M258="sníž. přenesená",J258,0)</f>
        <v>0</v>
      </c>
      <c r="BH258" s="118">
        <f>IF(M258="nulová",J258,0)</f>
        <v>0</v>
      </c>
      <c r="BI258" s="16" t="s">
        <v>19</v>
      </c>
      <c r="BJ258" s="118">
        <f>ROUND(I258*H258,2)</f>
        <v>0</v>
      </c>
      <c r="BK258" s="16" t="s">
        <v>84</v>
      </c>
      <c r="BL258" s="117" t="s">
        <v>125</v>
      </c>
    </row>
    <row r="259" spans="2:64" s="12" customFormat="1" ht="24" customHeight="1">
      <c r="B259" s="119"/>
      <c r="C259" s="131"/>
      <c r="D259" s="235">
        <v>111</v>
      </c>
      <c r="E259" s="236" t="s">
        <v>815</v>
      </c>
      <c r="F259" s="236" t="s">
        <v>816</v>
      </c>
      <c r="G259" s="236" t="s">
        <v>137</v>
      </c>
      <c r="H259" s="237">
        <v>102.54</v>
      </c>
      <c r="I259" s="238"/>
      <c r="J259" s="238">
        <f>H259*I259</f>
        <v>0</v>
      </c>
      <c r="K259" s="200"/>
      <c r="S259" s="121"/>
      <c r="AS259" s="120" t="s">
        <v>126</v>
      </c>
      <c r="AT259" s="120" t="s">
        <v>81</v>
      </c>
      <c r="AU259" s="12" t="s">
        <v>19</v>
      </c>
      <c r="AV259" s="12" t="s">
        <v>31</v>
      </c>
      <c r="AW259" s="12" t="s">
        <v>75</v>
      </c>
      <c r="AX259" s="120" t="s">
        <v>122</v>
      </c>
    </row>
    <row r="260" spans="2:64" s="13" customFormat="1" ht="13.5">
      <c r="B260" s="122"/>
      <c r="C260" s="131"/>
      <c r="D260" s="231"/>
      <c r="E260" s="232" t="s">
        <v>817</v>
      </c>
      <c r="F260" s="232" t="s">
        <v>818</v>
      </c>
      <c r="G260" s="232"/>
      <c r="H260" s="233"/>
      <c r="I260" s="234"/>
      <c r="J260" s="234">
        <f>SUM(J261:J262)</f>
        <v>0</v>
      </c>
      <c r="K260" s="200"/>
      <c r="S260" s="124"/>
      <c r="AS260" s="123" t="s">
        <v>126</v>
      </c>
      <c r="AT260" s="123" t="s">
        <v>81</v>
      </c>
      <c r="AU260" s="13" t="s">
        <v>81</v>
      </c>
      <c r="AV260" s="13" t="s">
        <v>31</v>
      </c>
      <c r="AW260" s="13" t="s">
        <v>19</v>
      </c>
      <c r="AX260" s="123" t="s">
        <v>122</v>
      </c>
    </row>
    <row r="261" spans="2:64" s="11" customFormat="1" ht="22.5">
      <c r="B261" s="107"/>
      <c r="C261" s="131"/>
      <c r="D261" s="235">
        <v>10</v>
      </c>
      <c r="E261" s="236" t="s">
        <v>819</v>
      </c>
      <c r="F261" s="236" t="s">
        <v>820</v>
      </c>
      <c r="G261" s="236" t="s">
        <v>124</v>
      </c>
      <c r="H261" s="237">
        <v>105.9</v>
      </c>
      <c r="I261" s="238"/>
      <c r="J261" s="238">
        <f t="shared" ref="J261:J262" si="15">H261*I261</f>
        <v>0</v>
      </c>
      <c r="K261" s="200"/>
      <c r="O261" s="109">
        <f>SUM(O262:O263)</f>
        <v>0</v>
      </c>
      <c r="Q261" s="109">
        <f>SUM(Q262:Q263)</f>
        <v>0</v>
      </c>
      <c r="S261" s="110">
        <f>SUM(S262:S263)</f>
        <v>0</v>
      </c>
      <c r="AQ261" s="108" t="s">
        <v>19</v>
      </c>
      <c r="AS261" s="111" t="s">
        <v>74</v>
      </c>
      <c r="AT261" s="111" t="s">
        <v>19</v>
      </c>
      <c r="AX261" s="108" t="s">
        <v>122</v>
      </c>
      <c r="BJ261" s="112">
        <f>SUM(BJ262:BJ263)</f>
        <v>0</v>
      </c>
    </row>
    <row r="262" spans="2:64" s="1" customFormat="1" ht="13.5">
      <c r="B262" s="113"/>
      <c r="C262" s="131"/>
      <c r="D262" s="235">
        <v>9</v>
      </c>
      <c r="E262" s="236" t="s">
        <v>821</v>
      </c>
      <c r="F262" s="236" t="s">
        <v>822</v>
      </c>
      <c r="G262" s="236" t="s">
        <v>124</v>
      </c>
      <c r="H262" s="237">
        <v>71.900000000000006</v>
      </c>
      <c r="I262" s="238"/>
      <c r="J262" s="238">
        <f t="shared" si="15"/>
        <v>0</v>
      </c>
      <c r="K262" s="200"/>
      <c r="L262" s="132" t="s">
        <v>1</v>
      </c>
      <c r="M262" s="114" t="s">
        <v>40</v>
      </c>
      <c r="O262" s="115">
        <f>N262*H262</f>
        <v>0</v>
      </c>
      <c r="P262" s="115">
        <v>0</v>
      </c>
      <c r="Q262" s="115">
        <f>P262*H262</f>
        <v>0</v>
      </c>
      <c r="R262" s="115">
        <v>0</v>
      </c>
      <c r="S262" s="116">
        <f>R262*H262</f>
        <v>0</v>
      </c>
      <c r="AQ262" s="117" t="s">
        <v>84</v>
      </c>
      <c r="AS262" s="117" t="s">
        <v>123</v>
      </c>
      <c r="AT262" s="117" t="s">
        <v>81</v>
      </c>
      <c r="AX262" s="16" t="s">
        <v>122</v>
      </c>
      <c r="BD262" s="118">
        <f>IF(M262="základní",J262,0)</f>
        <v>0</v>
      </c>
      <c r="BE262" s="118">
        <f>IF(M262="snížená",J262,0)</f>
        <v>0</v>
      </c>
      <c r="BF262" s="118">
        <f>IF(M262="zákl. přenesená",J262,0)</f>
        <v>0</v>
      </c>
      <c r="BG262" s="118">
        <f>IF(M262="sníž. přenesená",J262,0)</f>
        <v>0</v>
      </c>
      <c r="BH262" s="118">
        <f>IF(M262="nulová",J262,0)</f>
        <v>0</v>
      </c>
      <c r="BI262" s="16" t="s">
        <v>19</v>
      </c>
      <c r="BJ262" s="118">
        <f>ROUND(I262*H262,2)</f>
        <v>0</v>
      </c>
      <c r="BK262" s="16" t="s">
        <v>84</v>
      </c>
      <c r="BL262" s="117" t="s">
        <v>130</v>
      </c>
    </row>
    <row r="263" spans="2:64" s="1" customFormat="1" ht="15">
      <c r="B263" s="113"/>
      <c r="C263" s="131"/>
      <c r="D263" s="243"/>
      <c r="E263" s="244"/>
      <c r="F263" s="244" t="s">
        <v>160</v>
      </c>
      <c r="G263" s="244"/>
      <c r="H263" s="245"/>
      <c r="I263" s="246"/>
      <c r="J263" s="246">
        <f>J193+J130</f>
        <v>0</v>
      </c>
      <c r="K263" s="200"/>
      <c r="L263" s="132" t="s">
        <v>1</v>
      </c>
      <c r="M263" s="114" t="s">
        <v>40</v>
      </c>
      <c r="O263" s="115">
        <f>N263*H263</f>
        <v>0</v>
      </c>
      <c r="P263" s="115">
        <v>0</v>
      </c>
      <c r="Q263" s="115">
        <f>P263*H263</f>
        <v>0</v>
      </c>
      <c r="R263" s="115">
        <v>0</v>
      </c>
      <c r="S263" s="116">
        <f>R263*H263</f>
        <v>0</v>
      </c>
      <c r="AQ263" s="117" t="s">
        <v>84</v>
      </c>
      <c r="AS263" s="117" t="s">
        <v>123</v>
      </c>
      <c r="AT263" s="117" t="s">
        <v>81</v>
      </c>
      <c r="AX263" s="16" t="s">
        <v>122</v>
      </c>
      <c r="BD263" s="118">
        <f>IF(M263="základní",J263,0)</f>
        <v>0</v>
      </c>
      <c r="BE263" s="118">
        <f>IF(M263="snížená",J263,0)</f>
        <v>0</v>
      </c>
      <c r="BF263" s="118">
        <f>IF(M263="zákl. přenesená",J263,0)</f>
        <v>0</v>
      </c>
      <c r="BG263" s="118">
        <f>IF(M263="sníž. přenesená",J263,0)</f>
        <v>0</v>
      </c>
      <c r="BH263" s="118">
        <f>IF(M263="nulová",J263,0)</f>
        <v>0</v>
      </c>
      <c r="BI263" s="16" t="s">
        <v>19</v>
      </c>
      <c r="BJ263" s="118">
        <f>ROUND(I263*H263,2)</f>
        <v>0</v>
      </c>
      <c r="BK263" s="16" t="s">
        <v>84</v>
      </c>
      <c r="BL263" s="117" t="s">
        <v>131</v>
      </c>
    </row>
  </sheetData>
  <mergeCells count="10">
    <mergeCell ref="E87:H87"/>
    <mergeCell ref="E119:H119"/>
    <mergeCell ref="E121:H121"/>
    <mergeCell ref="K2:U2"/>
    <mergeCell ref="E7:H7"/>
    <mergeCell ref="E9:H9"/>
    <mergeCell ref="E18:H18"/>
    <mergeCell ref="E27:H27"/>
    <mergeCell ref="E85:H85"/>
    <mergeCell ref="E10:H10"/>
  </mergeCells>
  <pageMargins left="0.39370078740157483" right="0.39370078740157483" top="0.39370078740157483" bottom="0.39370078740157483" header="0" footer="0"/>
  <pageSetup paperSize="9" scale="82" fitToHeight="100" orientation="portrait" blackAndWhite="1" r:id="rId1"/>
  <headerFooter>
    <oddFooter>&amp;CStrana &amp;P z &amp;N</oddFooter>
  </headerFooter>
  <rowBreaks count="1" manualBreakCount="1">
    <brk id="11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61"/>
  <sheetViews>
    <sheetView topLeftCell="A123" zoomScaleNormal="100" workbookViewId="0">
      <selection activeCell="I131" sqref="I131:I158"/>
    </sheetView>
  </sheetViews>
  <sheetFormatPr defaultRowHeight="11.25"/>
  <cols>
    <col min="1" max="1" width="8.33203125" customWidth="1"/>
    <col min="2" max="2" width="1" customWidth="1"/>
    <col min="3" max="3" width="4" customWidth="1"/>
    <col min="4" max="4" width="6" customWidth="1"/>
    <col min="5" max="5" width="17" customWidth="1"/>
    <col min="6" max="6" width="50.6640625" customWidth="1"/>
    <col min="7" max="7" width="7.33203125" customWidth="1"/>
    <col min="8" max="8" width="14" customWidth="1"/>
    <col min="9" max="9" width="15.6640625" customWidth="1"/>
    <col min="10" max="10" width="22.33203125" customWidth="1"/>
    <col min="11" max="11" width="9.33203125" customWidth="1"/>
    <col min="12" max="12" width="10.6640625" hidden="1" customWidth="1"/>
    <col min="13" max="13" width="0" hidden="1" customWidth="1"/>
    <col min="14" max="19" width="14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>
      <c r="K2" s="500" t="s">
        <v>5</v>
      </c>
      <c r="L2" s="492"/>
      <c r="M2" s="492"/>
      <c r="N2" s="492"/>
      <c r="O2" s="492"/>
      <c r="P2" s="492"/>
      <c r="Q2" s="492"/>
      <c r="R2" s="492"/>
      <c r="S2" s="492"/>
      <c r="T2" s="492"/>
      <c r="U2" s="492"/>
      <c r="AS2" s="16" t="s">
        <v>80</v>
      </c>
    </row>
    <row r="3" spans="2:45">
      <c r="B3" s="17"/>
      <c r="C3" s="18"/>
      <c r="D3" s="18"/>
      <c r="E3" s="18"/>
      <c r="F3" s="18"/>
      <c r="G3" s="18"/>
      <c r="H3" s="18"/>
      <c r="I3" s="18"/>
      <c r="J3" s="18"/>
      <c r="AS3" s="16" t="s">
        <v>81</v>
      </c>
    </row>
    <row r="4" spans="2:45" ht="18">
      <c r="B4" s="19"/>
      <c r="D4" s="20" t="s">
        <v>88</v>
      </c>
      <c r="L4" s="77" t="s">
        <v>10</v>
      </c>
      <c r="AS4" s="16" t="s">
        <v>3</v>
      </c>
    </row>
    <row r="5" spans="2:45">
      <c r="B5" s="19"/>
    </row>
    <row r="6" spans="2:45" ht="12.75">
      <c r="B6" s="19"/>
      <c r="D6" s="26" t="s">
        <v>15</v>
      </c>
      <c r="F6" t="s">
        <v>221</v>
      </c>
    </row>
    <row r="7" spans="2:45" ht="12.75">
      <c r="B7" s="19"/>
      <c r="E7" s="509"/>
      <c r="F7" s="510"/>
      <c r="G7" s="510"/>
      <c r="H7" s="510"/>
    </row>
    <row r="8" spans="2:45" s="1" customFormat="1" ht="12.75">
      <c r="B8" s="31"/>
      <c r="D8" s="26" t="s">
        <v>89</v>
      </c>
    </row>
    <row r="9" spans="2:45" s="1" customFormat="1" ht="12.6" customHeight="1">
      <c r="B9" s="31"/>
      <c r="E9" s="485" t="s">
        <v>175</v>
      </c>
      <c r="F9" s="508"/>
      <c r="G9" s="508"/>
      <c r="H9" s="508"/>
    </row>
    <row r="10" spans="2:45" s="1" customFormat="1" ht="15" customHeight="1">
      <c r="B10" s="31"/>
      <c r="E10" s="485"/>
      <c r="F10" s="508"/>
      <c r="G10" s="508"/>
      <c r="H10" s="508"/>
    </row>
    <row r="11" spans="2:45" s="1" customFormat="1" ht="12.75">
      <c r="B11" s="31"/>
      <c r="D11" s="26" t="s">
        <v>17</v>
      </c>
      <c r="F11" s="24" t="s">
        <v>1</v>
      </c>
      <c r="I11" s="26" t="s">
        <v>18</v>
      </c>
      <c r="J11" s="24" t="s">
        <v>1</v>
      </c>
    </row>
    <row r="12" spans="2:45" s="1" customFormat="1" ht="12.75">
      <c r="B12" s="31"/>
      <c r="D12" s="26" t="s">
        <v>20</v>
      </c>
      <c r="F12" s="24" t="s">
        <v>222</v>
      </c>
      <c r="I12" s="26" t="s">
        <v>21</v>
      </c>
      <c r="J12" s="49"/>
    </row>
    <row r="13" spans="2:45" s="1" customFormat="1">
      <c r="B13" s="31"/>
    </row>
    <row r="14" spans="2:45" s="1" customFormat="1" ht="12.75">
      <c r="B14" s="31"/>
      <c r="D14" s="26" t="s">
        <v>24</v>
      </c>
      <c r="F14" s="1" t="s">
        <v>225</v>
      </c>
      <c r="I14" s="26" t="s">
        <v>25</v>
      </c>
      <c r="J14" s="24" t="str">
        <f>IF('Rekapitulace stavby'!AN10="","",'Rekapitulace stavby'!AN10)</f>
        <v/>
      </c>
    </row>
    <row r="15" spans="2:45" s="1" customFormat="1" ht="12.75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</row>
    <row r="16" spans="2:45" s="1" customFormat="1">
      <c r="B16" s="31"/>
    </row>
    <row r="17" spans="2:10" s="1" customFormat="1" ht="12.75">
      <c r="B17" s="31"/>
      <c r="D17" s="26" t="s">
        <v>28</v>
      </c>
      <c r="I17" s="26" t="s">
        <v>25</v>
      </c>
      <c r="J17" s="27" t="str">
        <f>'Rekapitulace stavby'!AN13</f>
        <v>Vyplň údaj</v>
      </c>
    </row>
    <row r="18" spans="2:10" s="1" customFormat="1" ht="12.75">
      <c r="B18" s="31"/>
      <c r="E18" s="511" t="str">
        <f>'Rekapitulace stavby'!E14</f>
        <v>Vyplň údaj</v>
      </c>
      <c r="F18" s="491"/>
      <c r="G18" s="491"/>
      <c r="H18" s="491"/>
      <c r="I18" s="26" t="s">
        <v>27</v>
      </c>
      <c r="J18" s="27" t="str">
        <f>'Rekapitulace stavby'!AN14</f>
        <v>Vyplň údaj</v>
      </c>
    </row>
    <row r="19" spans="2:10" s="1" customFormat="1">
      <c r="B19" s="31"/>
    </row>
    <row r="20" spans="2:10" s="1" customFormat="1" ht="12.75">
      <c r="B20" s="31"/>
      <c r="D20" s="26" t="s">
        <v>30</v>
      </c>
      <c r="I20" s="26" t="s">
        <v>25</v>
      </c>
      <c r="J20" s="24" t="s">
        <v>1</v>
      </c>
    </row>
    <row r="21" spans="2:10" s="1" customFormat="1" ht="12.75">
      <c r="B21" s="31"/>
      <c r="E21" s="24"/>
      <c r="I21" s="26" t="s">
        <v>27</v>
      </c>
      <c r="J21" s="24" t="s">
        <v>1</v>
      </c>
    </row>
    <row r="22" spans="2:10" s="1" customFormat="1">
      <c r="B22" s="31"/>
    </row>
    <row r="23" spans="2:10" s="1" customFormat="1" ht="12.75">
      <c r="B23" s="31"/>
      <c r="D23" s="26" t="s">
        <v>32</v>
      </c>
      <c r="I23" s="26" t="s">
        <v>25</v>
      </c>
      <c r="J23" s="24" t="s">
        <v>1</v>
      </c>
    </row>
    <row r="24" spans="2:10" s="1" customFormat="1" ht="12.75">
      <c r="B24" s="31"/>
      <c r="E24" s="24"/>
      <c r="I24" s="26" t="s">
        <v>27</v>
      </c>
      <c r="J24" s="24" t="s">
        <v>1</v>
      </c>
    </row>
    <row r="25" spans="2:10" s="1" customFormat="1">
      <c r="B25" s="31"/>
    </row>
    <row r="26" spans="2:10" s="1" customFormat="1" ht="12.75">
      <c r="B26" s="31"/>
      <c r="D26" s="26" t="s">
        <v>188</v>
      </c>
    </row>
    <row r="27" spans="2:10" s="7" customFormat="1" ht="12.75">
      <c r="B27" s="78"/>
      <c r="E27" s="496" t="s">
        <v>1</v>
      </c>
      <c r="F27" s="496"/>
      <c r="G27" s="496"/>
      <c r="H27" s="496"/>
    </row>
    <row r="28" spans="2:10" s="1" customFormat="1">
      <c r="B28" s="31"/>
    </row>
    <row r="29" spans="2:10" s="1" customFormat="1">
      <c r="B29" s="31"/>
      <c r="D29" s="50"/>
      <c r="E29" s="50"/>
      <c r="F29" s="50"/>
      <c r="G29" s="50"/>
      <c r="H29" s="50"/>
      <c r="I29" s="50"/>
      <c r="J29" s="50"/>
    </row>
    <row r="30" spans="2:10" s="1" customFormat="1" ht="15.75">
      <c r="B30" s="31"/>
      <c r="D30" s="79" t="s">
        <v>35</v>
      </c>
      <c r="J30" s="61">
        <f>ROUND(J129, 2)</f>
        <v>0</v>
      </c>
    </row>
    <row r="31" spans="2:10" s="1" customFormat="1">
      <c r="B31" s="31"/>
      <c r="D31" s="50"/>
      <c r="E31" s="50"/>
      <c r="F31" s="50"/>
      <c r="G31" s="50"/>
      <c r="H31" s="50"/>
      <c r="I31" s="50"/>
      <c r="J31" s="50"/>
    </row>
    <row r="32" spans="2:10" s="1" customFormat="1" ht="12.75">
      <c r="B32" s="31"/>
      <c r="F32" s="34" t="s">
        <v>37</v>
      </c>
      <c r="I32" s="34" t="s">
        <v>36</v>
      </c>
      <c r="J32" s="34" t="s">
        <v>38</v>
      </c>
    </row>
    <row r="33" spans="2:10" s="1" customFormat="1" ht="12.75">
      <c r="B33" s="31"/>
      <c r="D33" s="80" t="s">
        <v>39</v>
      </c>
      <c r="E33" s="26" t="s">
        <v>40</v>
      </c>
      <c r="F33" s="81">
        <f>J30</f>
        <v>0</v>
      </c>
      <c r="I33" s="82">
        <v>0.21</v>
      </c>
      <c r="J33" s="81">
        <f>F33*0.21</f>
        <v>0</v>
      </c>
    </row>
    <row r="34" spans="2:10" s="1" customFormat="1" ht="12.75">
      <c r="B34" s="31"/>
      <c r="E34" s="26" t="s">
        <v>41</v>
      </c>
      <c r="F34" s="81"/>
      <c r="I34" s="82"/>
      <c r="J34" s="81">
        <f>F34*0.12</f>
        <v>0</v>
      </c>
    </row>
    <row r="35" spans="2:10" s="1" customFormat="1" ht="12.75">
      <c r="B35" s="31"/>
      <c r="E35" s="26"/>
      <c r="F35" s="81"/>
      <c r="I35" s="82"/>
      <c r="J35" s="81"/>
    </row>
    <row r="36" spans="2:10" s="1" customFormat="1" ht="12.75">
      <c r="B36" s="31"/>
      <c r="E36" s="26"/>
      <c r="F36" s="81"/>
      <c r="I36" s="82"/>
      <c r="J36" s="81"/>
    </row>
    <row r="37" spans="2:10" s="1" customFormat="1" ht="12.75">
      <c r="B37" s="31"/>
      <c r="E37" s="26"/>
      <c r="F37" s="81"/>
      <c r="I37" s="82"/>
      <c r="J37" s="81"/>
    </row>
    <row r="38" spans="2:10" s="1" customFormat="1">
      <c r="B38" s="31"/>
    </row>
    <row r="39" spans="2:10" s="1" customFormat="1" ht="15.75">
      <c r="B39" s="31"/>
      <c r="C39" s="83"/>
      <c r="D39" s="84" t="s">
        <v>45</v>
      </c>
      <c r="E39" s="53"/>
      <c r="F39" s="53"/>
      <c r="G39" s="85" t="s">
        <v>46</v>
      </c>
      <c r="H39" s="86" t="s">
        <v>47</v>
      </c>
      <c r="I39" s="53"/>
      <c r="J39" s="87">
        <f>SUM(J30:J37)</f>
        <v>0</v>
      </c>
    </row>
    <row r="40" spans="2:10" s="1" customFormat="1">
      <c r="B40" s="31"/>
    </row>
    <row r="41" spans="2:10">
      <c r="B41" s="19"/>
    </row>
    <row r="42" spans="2:10">
      <c r="B42" s="19"/>
    </row>
    <row r="43" spans="2:10">
      <c r="B43" s="19"/>
    </row>
    <row r="44" spans="2:10">
      <c r="B44" s="19"/>
    </row>
    <row r="45" spans="2:10">
      <c r="B45" s="19"/>
    </row>
    <row r="46" spans="2:10">
      <c r="B46" s="19"/>
    </row>
    <row r="47" spans="2:10">
      <c r="B47" s="19"/>
    </row>
    <row r="48" spans="2:10">
      <c r="B48" s="19"/>
    </row>
    <row r="49" spans="2:10">
      <c r="B49" s="19"/>
    </row>
    <row r="50" spans="2:10" s="1" customFormat="1" ht="12.75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</row>
    <row r="51" spans="2:10">
      <c r="B51" s="19"/>
    </row>
    <row r="52" spans="2:10">
      <c r="B52" s="19"/>
    </row>
    <row r="53" spans="2:10">
      <c r="B53" s="19"/>
    </row>
    <row r="54" spans="2:10">
      <c r="B54" s="19"/>
    </row>
    <row r="55" spans="2:10">
      <c r="B55" s="19"/>
    </row>
    <row r="56" spans="2:10">
      <c r="B56" s="19"/>
    </row>
    <row r="57" spans="2:10">
      <c r="B57" s="19"/>
    </row>
    <row r="58" spans="2:10">
      <c r="B58" s="19"/>
    </row>
    <row r="59" spans="2:10">
      <c r="B59" s="19"/>
    </row>
    <row r="60" spans="2:10">
      <c r="B60" s="19"/>
    </row>
    <row r="61" spans="2:10" s="1" customFormat="1" ht="12.75">
      <c r="B61" s="31"/>
      <c r="D61" s="42" t="s">
        <v>50</v>
      </c>
      <c r="E61" s="33"/>
      <c r="F61" s="88" t="s">
        <v>51</v>
      </c>
      <c r="G61" s="42" t="s">
        <v>50</v>
      </c>
      <c r="H61" s="33"/>
      <c r="I61" s="33"/>
      <c r="J61" s="89" t="s">
        <v>51</v>
      </c>
    </row>
    <row r="62" spans="2:10">
      <c r="B62" s="19"/>
    </row>
    <row r="63" spans="2:10">
      <c r="B63" s="19"/>
    </row>
    <row r="64" spans="2:10">
      <c r="B64" s="19"/>
    </row>
    <row r="65" spans="2:10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</row>
    <row r="66" spans="2:10">
      <c r="B66" s="19"/>
    </row>
    <row r="67" spans="2:10">
      <c r="B67" s="19"/>
    </row>
    <row r="68" spans="2:10">
      <c r="B68" s="1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 s="1" customFormat="1" ht="12.75">
      <c r="B76" s="31"/>
      <c r="D76" s="42" t="s">
        <v>50</v>
      </c>
      <c r="E76" s="33"/>
      <c r="F76" s="88" t="s">
        <v>51</v>
      </c>
      <c r="G76" s="42" t="s">
        <v>50</v>
      </c>
      <c r="H76" s="33"/>
      <c r="I76" s="33"/>
      <c r="J76" s="89" t="s">
        <v>51</v>
      </c>
    </row>
    <row r="77" spans="2:10" s="1" customFormat="1">
      <c r="B77" s="43"/>
      <c r="C77" s="44"/>
      <c r="D77" s="44"/>
      <c r="E77" s="44"/>
      <c r="F77" s="44"/>
      <c r="G77" s="44"/>
      <c r="H77" s="44"/>
      <c r="I77" s="44"/>
      <c r="J77" s="44"/>
    </row>
    <row r="81" spans="2:46" s="1" customFormat="1" hidden="1">
      <c r="B81" s="45"/>
      <c r="C81" s="46"/>
      <c r="D81" s="46"/>
      <c r="E81" s="46"/>
      <c r="F81" s="46"/>
      <c r="G81" s="46"/>
      <c r="H81" s="46"/>
      <c r="I81" s="46"/>
      <c r="J81" s="46"/>
    </row>
    <row r="82" spans="2:46" s="1" customFormat="1" ht="18" hidden="1">
      <c r="B82" s="31"/>
      <c r="C82" s="20" t="s">
        <v>90</v>
      </c>
    </row>
    <row r="83" spans="2:46" s="1" customFormat="1" hidden="1">
      <c r="B83" s="31"/>
    </row>
    <row r="84" spans="2:46" s="1" customFormat="1" ht="12.75" hidden="1">
      <c r="B84" s="31"/>
      <c r="C84" s="26" t="s">
        <v>15</v>
      </c>
    </row>
    <row r="85" spans="2:46" s="1" customFormat="1" ht="12.75" hidden="1">
      <c r="B85" s="31"/>
      <c r="E85" s="509">
        <f>E7</f>
        <v>0</v>
      </c>
      <c r="F85" s="510"/>
      <c r="G85" s="510"/>
      <c r="H85" s="510"/>
    </row>
    <row r="86" spans="2:46" s="1" customFormat="1" ht="12.75" hidden="1">
      <c r="B86" s="31"/>
      <c r="C86" s="26" t="s">
        <v>89</v>
      </c>
    </row>
    <row r="87" spans="2:46" s="1" customFormat="1" hidden="1">
      <c r="B87" s="31"/>
      <c r="E87" s="485" t="str">
        <f>E9</f>
        <v>Elektroinstalace</v>
      </c>
      <c r="F87" s="508"/>
      <c r="G87" s="508"/>
      <c r="H87" s="508"/>
    </row>
    <row r="88" spans="2:46" s="1" customFormat="1" hidden="1">
      <c r="B88" s="31"/>
    </row>
    <row r="89" spans="2:46" s="1" customFormat="1" ht="12.75" hidden="1">
      <c r="B89" s="31"/>
      <c r="C89" s="26" t="s">
        <v>20</v>
      </c>
      <c r="F89" s="24" t="str">
        <f>F12</f>
        <v>Hlinsko</v>
      </c>
      <c r="I89" s="26" t="s">
        <v>21</v>
      </c>
      <c r="J89" s="49" t="str">
        <f>IF(J12="","",J12)</f>
        <v/>
      </c>
    </row>
    <row r="90" spans="2:46" s="1" customFormat="1" hidden="1">
      <c r="B90" s="31"/>
    </row>
    <row r="91" spans="2:46" s="1" customFormat="1" ht="12.75" hidden="1">
      <c r="B91" s="31"/>
      <c r="C91" s="26" t="s">
        <v>24</v>
      </c>
      <c r="F91" s="24" t="str">
        <f>E15</f>
        <v xml:space="preserve"> </v>
      </c>
      <c r="I91" s="26" t="s">
        <v>30</v>
      </c>
      <c r="J91" s="29">
        <f>E21</f>
        <v>0</v>
      </c>
    </row>
    <row r="92" spans="2:46" s="1" customFormat="1" ht="12.75" hidden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>
        <f>E24</f>
        <v>0</v>
      </c>
    </row>
    <row r="93" spans="2:46" s="1" customFormat="1" hidden="1">
      <c r="B93" s="31"/>
    </row>
    <row r="94" spans="2:46" s="1" customFormat="1" ht="12" hidden="1">
      <c r="B94" s="31"/>
      <c r="C94" s="90" t="s">
        <v>91</v>
      </c>
      <c r="D94" s="83"/>
      <c r="E94" s="83"/>
      <c r="F94" s="83"/>
      <c r="G94" s="83"/>
      <c r="H94" s="83"/>
      <c r="I94" s="83"/>
      <c r="J94" s="91" t="s">
        <v>92</v>
      </c>
    </row>
    <row r="95" spans="2:46" s="1" customFormat="1" hidden="1">
      <c r="B95" s="31"/>
    </row>
    <row r="96" spans="2:46" s="1" customFormat="1" ht="15.75" hidden="1">
      <c r="B96" s="31"/>
      <c r="C96" s="92" t="s">
        <v>93</v>
      </c>
      <c r="J96" s="61">
        <f>J129</f>
        <v>0</v>
      </c>
      <c r="AT96" s="16" t="s">
        <v>94</v>
      </c>
    </row>
    <row r="97" spans="2:10" s="8" customFormat="1" ht="15" hidden="1">
      <c r="B97" s="93"/>
      <c r="D97" s="94" t="s">
        <v>95</v>
      </c>
      <c r="E97" s="95"/>
      <c r="F97" s="95"/>
      <c r="G97" s="95"/>
      <c r="H97" s="95"/>
      <c r="I97" s="95"/>
      <c r="J97" s="96" t="e">
        <f>#REF!</f>
        <v>#REF!</v>
      </c>
    </row>
    <row r="98" spans="2:10" s="9" customFormat="1" ht="12.75" hidden="1">
      <c r="B98" s="97"/>
      <c r="D98" s="98" t="s">
        <v>96</v>
      </c>
      <c r="E98" s="99"/>
      <c r="F98" s="99"/>
      <c r="G98" s="99"/>
      <c r="H98" s="99"/>
      <c r="I98" s="99"/>
      <c r="J98" s="100" t="e">
        <f>#REF!</f>
        <v>#REF!</v>
      </c>
    </row>
    <row r="99" spans="2:10" s="9" customFormat="1" ht="12.75" hidden="1">
      <c r="B99" s="97"/>
      <c r="D99" s="98" t="s">
        <v>97</v>
      </c>
      <c r="E99" s="99"/>
      <c r="F99" s="99"/>
      <c r="G99" s="99"/>
      <c r="H99" s="99"/>
      <c r="I99" s="99"/>
      <c r="J99" s="100">
        <f>J136</f>
        <v>0</v>
      </c>
    </row>
    <row r="100" spans="2:10" s="9" customFormat="1" ht="12.75" hidden="1">
      <c r="B100" s="97"/>
      <c r="D100" s="98" t="s">
        <v>98</v>
      </c>
      <c r="E100" s="99"/>
      <c r="F100" s="99"/>
      <c r="G100" s="99"/>
      <c r="H100" s="99"/>
      <c r="I100" s="99"/>
      <c r="J100" s="100">
        <f>J140</f>
        <v>0</v>
      </c>
    </row>
    <row r="101" spans="2:10" s="9" customFormat="1" ht="12.75" hidden="1">
      <c r="B101" s="97"/>
      <c r="D101" s="98" t="s">
        <v>99</v>
      </c>
      <c r="E101" s="99"/>
      <c r="F101" s="99"/>
      <c r="G101" s="99"/>
      <c r="H101" s="99"/>
      <c r="I101" s="99"/>
      <c r="J101" s="100">
        <f>J151</f>
        <v>0</v>
      </c>
    </row>
    <row r="102" spans="2:10" s="9" customFormat="1" ht="12.75" hidden="1">
      <c r="B102" s="97"/>
      <c r="D102" s="98" t="s">
        <v>100</v>
      </c>
      <c r="E102" s="99"/>
      <c r="F102" s="99"/>
      <c r="G102" s="99"/>
      <c r="H102" s="99"/>
      <c r="I102" s="99"/>
      <c r="J102" s="100" t="e">
        <f>#REF!</f>
        <v>#REF!</v>
      </c>
    </row>
    <row r="103" spans="2:10" s="8" customFormat="1" ht="15" hidden="1">
      <c r="B103" s="93"/>
      <c r="D103" s="94" t="s">
        <v>101</v>
      </c>
      <c r="E103" s="95"/>
      <c r="F103" s="95"/>
      <c r="G103" s="95"/>
      <c r="H103" s="95"/>
      <c r="I103" s="95"/>
      <c r="J103" s="96" t="e">
        <f>#REF!</f>
        <v>#REF!</v>
      </c>
    </row>
    <row r="104" spans="2:10" s="9" customFormat="1" ht="12.75" hidden="1">
      <c r="B104" s="97"/>
      <c r="D104" s="98" t="s">
        <v>102</v>
      </c>
      <c r="E104" s="99"/>
      <c r="F104" s="99"/>
      <c r="G104" s="99"/>
      <c r="H104" s="99"/>
      <c r="I104" s="99"/>
      <c r="J104" s="100" t="e">
        <f>#REF!</f>
        <v>#REF!</v>
      </c>
    </row>
    <row r="105" spans="2:10" s="9" customFormat="1" ht="12.75" hidden="1">
      <c r="B105" s="97"/>
      <c r="D105" s="98" t="s">
        <v>103</v>
      </c>
      <c r="E105" s="99"/>
      <c r="F105" s="99"/>
      <c r="G105" s="99"/>
      <c r="H105" s="99"/>
      <c r="I105" s="99"/>
      <c r="J105" s="100" t="e">
        <f>#REF!</f>
        <v>#REF!</v>
      </c>
    </row>
    <row r="106" spans="2:10" s="9" customFormat="1" ht="12.75" hidden="1">
      <c r="B106" s="97"/>
      <c r="D106" s="98" t="s">
        <v>104</v>
      </c>
      <c r="E106" s="99"/>
      <c r="F106" s="99"/>
      <c r="G106" s="99"/>
      <c r="H106" s="99"/>
      <c r="I106" s="99"/>
      <c r="J106" s="100" t="e">
        <f>#REF!</f>
        <v>#REF!</v>
      </c>
    </row>
    <row r="107" spans="2:10" s="9" customFormat="1" ht="12.75" hidden="1">
      <c r="B107" s="97"/>
      <c r="D107" s="98" t="s">
        <v>105</v>
      </c>
      <c r="E107" s="99"/>
      <c r="F107" s="99"/>
      <c r="G107" s="99"/>
      <c r="H107" s="99"/>
      <c r="I107" s="99"/>
      <c r="J107" s="100" t="e">
        <f>#REF!</f>
        <v>#REF!</v>
      </c>
    </row>
    <row r="108" spans="2:10" s="8" customFormat="1" ht="15" hidden="1">
      <c r="B108" s="93"/>
      <c r="D108" s="94" t="s">
        <v>106</v>
      </c>
      <c r="E108" s="95"/>
      <c r="F108" s="95"/>
      <c r="G108" s="95"/>
      <c r="H108" s="95"/>
      <c r="I108" s="95"/>
      <c r="J108" s="96" t="e">
        <f>#REF!</f>
        <v>#REF!</v>
      </c>
    </row>
    <row r="109" spans="2:10" s="9" customFormat="1" ht="12.75" hidden="1">
      <c r="B109" s="97"/>
      <c r="D109" s="98" t="s">
        <v>107</v>
      </c>
      <c r="E109" s="99"/>
      <c r="F109" s="99"/>
      <c r="G109" s="99"/>
      <c r="H109" s="99"/>
      <c r="I109" s="99"/>
      <c r="J109" s="100" t="e">
        <f>#REF!</f>
        <v>#REF!</v>
      </c>
    </row>
    <row r="110" spans="2:10" s="1" customFormat="1" hidden="1">
      <c r="B110" s="31"/>
    </row>
    <row r="111" spans="2:10" s="1" customFormat="1" hidden="1">
      <c r="B111" s="43"/>
      <c r="C111" s="44"/>
      <c r="D111" s="44"/>
      <c r="E111" s="44"/>
      <c r="F111" s="44"/>
      <c r="G111" s="44"/>
      <c r="H111" s="44"/>
      <c r="I111" s="44"/>
      <c r="J111" s="44"/>
    </row>
    <row r="115" spans="2:19" s="1" customFormat="1">
      <c r="B115" s="45"/>
    </row>
    <row r="116" spans="2:19" s="1" customFormat="1" ht="18">
      <c r="B116" s="31"/>
      <c r="C116" s="20" t="s">
        <v>108</v>
      </c>
    </row>
    <row r="117" spans="2:19" s="1" customFormat="1">
      <c r="B117" s="31"/>
    </row>
    <row r="118" spans="2:19" s="1" customFormat="1" ht="12.75">
      <c r="B118" s="31"/>
      <c r="C118" s="26" t="s">
        <v>15</v>
      </c>
      <c r="E118" s="1" t="s">
        <v>221</v>
      </c>
    </row>
    <row r="119" spans="2:19" s="1" customFormat="1" ht="12.75">
      <c r="B119" s="31"/>
      <c r="E119" s="509"/>
      <c r="F119" s="510"/>
      <c r="G119" s="510"/>
      <c r="H119" s="510"/>
    </row>
    <row r="120" spans="2:19" s="1" customFormat="1" ht="12.75">
      <c r="B120" s="31"/>
      <c r="C120" s="26" t="s">
        <v>89</v>
      </c>
    </row>
    <row r="121" spans="2:19" s="1" customFormat="1" ht="14.25" customHeight="1">
      <c r="B121" s="31"/>
      <c r="E121" s="485" t="str">
        <f>E9</f>
        <v>Elektroinstalace</v>
      </c>
      <c r="F121" s="508"/>
      <c r="G121" s="508"/>
      <c r="H121" s="508"/>
    </row>
    <row r="122" spans="2:19" s="1" customFormat="1">
      <c r="B122" s="31"/>
    </row>
    <row r="123" spans="2:19" s="1" customFormat="1" ht="12.75">
      <c r="B123" s="31"/>
      <c r="C123" s="26" t="s">
        <v>20</v>
      </c>
      <c r="E123" s="1" t="s">
        <v>222</v>
      </c>
      <c r="F123" s="24"/>
      <c r="I123" s="26" t="s">
        <v>21</v>
      </c>
      <c r="J123" s="49" t="str">
        <f>IF(J12="","",J12)</f>
        <v/>
      </c>
    </row>
    <row r="124" spans="2:19" s="1" customFormat="1">
      <c r="B124" s="31"/>
    </row>
    <row r="125" spans="2:19" s="1" customFormat="1" ht="12.75">
      <c r="B125" s="31"/>
      <c r="C125" s="26" t="s">
        <v>24</v>
      </c>
      <c r="F125" s="24" t="s">
        <v>225</v>
      </c>
      <c r="I125" s="26" t="s">
        <v>30</v>
      </c>
      <c r="J125" s="29"/>
    </row>
    <row r="126" spans="2:19" s="1" customFormat="1" ht="12.75">
      <c r="B126" s="31"/>
      <c r="C126" s="26" t="s">
        <v>28</v>
      </c>
      <c r="F126" s="24"/>
      <c r="I126" s="26" t="s">
        <v>32</v>
      </c>
      <c r="J126" s="184"/>
    </row>
    <row r="127" spans="2:19" s="1" customFormat="1">
      <c r="B127" s="31"/>
    </row>
    <row r="128" spans="2:19" s="10" customFormat="1" ht="24">
      <c r="B128" s="101"/>
      <c r="C128" s="102" t="s">
        <v>109</v>
      </c>
      <c r="D128" s="103" t="s">
        <v>60</v>
      </c>
      <c r="E128" s="103" t="s">
        <v>56</v>
      </c>
      <c r="F128" s="103" t="s">
        <v>57</v>
      </c>
      <c r="G128" s="103" t="s">
        <v>110</v>
      </c>
      <c r="H128" s="103" t="s">
        <v>111</v>
      </c>
      <c r="I128" s="103" t="s">
        <v>112</v>
      </c>
      <c r="J128" s="103" t="s">
        <v>92</v>
      </c>
      <c r="L128" s="56" t="s">
        <v>1</v>
      </c>
      <c r="M128" s="56" t="s">
        <v>39</v>
      </c>
      <c r="N128" s="56" t="s">
        <v>114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7" t="s">
        <v>119</v>
      </c>
    </row>
    <row r="129" spans="2:64" s="1" customFormat="1" ht="15.75">
      <c r="B129" s="31"/>
      <c r="C129" s="60" t="s">
        <v>120</v>
      </c>
      <c r="J129" s="185">
        <f>J159</f>
        <v>0</v>
      </c>
      <c r="L129" s="50"/>
      <c r="M129" s="50"/>
      <c r="N129" s="50"/>
      <c r="O129" s="104" t="e">
        <f>#REF!+#REF!+#REF!</f>
        <v>#REF!</v>
      </c>
      <c r="P129" s="50"/>
      <c r="Q129" s="104" t="e">
        <f>#REF!+#REF!+#REF!</f>
        <v>#REF!</v>
      </c>
      <c r="R129" s="50"/>
      <c r="S129" s="105" t="e">
        <f>#REF!+#REF!+#REF!</f>
        <v>#REF!</v>
      </c>
      <c r="AS129" s="16" t="s">
        <v>74</v>
      </c>
      <c r="AT129" s="16" t="s">
        <v>94</v>
      </c>
      <c r="BJ129" s="106" t="e">
        <f>#REF!+#REF!+#REF!</f>
        <v>#REF!</v>
      </c>
    </row>
    <row r="130" spans="2:64" s="1" customFormat="1" ht="26.45" customHeight="1">
      <c r="B130" s="113"/>
      <c r="C130" s="131"/>
      <c r="D130" s="186"/>
      <c r="E130" s="191"/>
      <c r="F130" s="196" t="s">
        <v>175</v>
      </c>
      <c r="G130" s="195"/>
      <c r="H130" s="193"/>
      <c r="I130" s="188"/>
      <c r="J130" s="187"/>
      <c r="L130" s="132" t="s">
        <v>1</v>
      </c>
      <c r="M130" s="114" t="s">
        <v>40</v>
      </c>
      <c r="O130" s="115">
        <f>N130*H130</f>
        <v>0</v>
      </c>
      <c r="P130" s="115">
        <v>1.2E-4</v>
      </c>
      <c r="Q130" s="115">
        <f>P130*H130</f>
        <v>0</v>
      </c>
      <c r="R130" s="115">
        <v>0.23</v>
      </c>
      <c r="S130" s="116">
        <f>R130*H130</f>
        <v>0</v>
      </c>
      <c r="AQ130" s="117" t="s">
        <v>84</v>
      </c>
      <c r="AS130" s="117" t="s">
        <v>123</v>
      </c>
      <c r="AT130" s="117" t="s">
        <v>81</v>
      </c>
      <c r="AX130" s="16" t="s">
        <v>122</v>
      </c>
      <c r="BD130" s="118">
        <f>IF(M130="základní",J130,0)</f>
        <v>0</v>
      </c>
      <c r="BE130" s="118">
        <f>IF(M130="snížená",J130,0)</f>
        <v>0</v>
      </c>
      <c r="BF130" s="118">
        <f>IF(M130="zákl. přenesená",J130,0)</f>
        <v>0</v>
      </c>
      <c r="BG130" s="118">
        <f>IF(M130="sníž. přenesená",J130,0)</f>
        <v>0</v>
      </c>
      <c r="BH130" s="118">
        <f>IF(M130="nulová",J130,0)</f>
        <v>0</v>
      </c>
      <c r="BI130" s="16" t="s">
        <v>19</v>
      </c>
      <c r="BJ130" s="118">
        <f>ROUND(I130*H130,2)</f>
        <v>0</v>
      </c>
      <c r="BK130" s="16" t="s">
        <v>84</v>
      </c>
      <c r="BL130" s="117" t="s">
        <v>125</v>
      </c>
    </row>
    <row r="131" spans="2:64" s="12" customFormat="1" ht="13.5">
      <c r="B131" s="119"/>
      <c r="C131" s="131"/>
      <c r="D131" s="155"/>
      <c r="E131" s="192">
        <v>1001</v>
      </c>
      <c r="F131" s="201" t="s">
        <v>192</v>
      </c>
      <c r="G131" s="203" t="s">
        <v>127</v>
      </c>
      <c r="H131" s="202">
        <v>70</v>
      </c>
      <c r="I131" s="248"/>
      <c r="J131" s="204">
        <f>H131*I131</f>
        <v>0</v>
      </c>
      <c r="K131" s="200"/>
      <c r="S131" s="121"/>
      <c r="AS131" s="120" t="s">
        <v>126</v>
      </c>
      <c r="AT131" s="120" t="s">
        <v>81</v>
      </c>
      <c r="AU131" s="12" t="s">
        <v>19</v>
      </c>
      <c r="AV131" s="12" t="s">
        <v>31</v>
      </c>
      <c r="AW131" s="12" t="s">
        <v>75</v>
      </c>
      <c r="AX131" s="120" t="s">
        <v>122</v>
      </c>
    </row>
    <row r="132" spans="2:64" s="12" customFormat="1" ht="13.5">
      <c r="B132" s="119"/>
      <c r="C132" s="131"/>
      <c r="D132" s="155"/>
      <c r="E132" s="191">
        <v>1002</v>
      </c>
      <c r="F132" s="201" t="s">
        <v>193</v>
      </c>
      <c r="G132" s="203" t="s">
        <v>127</v>
      </c>
      <c r="H132" s="202">
        <v>1</v>
      </c>
      <c r="I132" s="248"/>
      <c r="J132" s="204">
        <f t="shared" ref="J132:J158" si="0">H132*I132</f>
        <v>0</v>
      </c>
      <c r="K132" s="200"/>
      <c r="S132" s="121"/>
      <c r="AS132" s="120" t="s">
        <v>126</v>
      </c>
      <c r="AT132" s="120" t="s">
        <v>81</v>
      </c>
      <c r="AU132" s="12" t="s">
        <v>19</v>
      </c>
      <c r="AV132" s="12" t="s">
        <v>31</v>
      </c>
      <c r="AW132" s="12" t="s">
        <v>75</v>
      </c>
      <c r="AX132" s="120" t="s">
        <v>122</v>
      </c>
    </row>
    <row r="133" spans="2:64" s="13" customFormat="1" ht="13.5">
      <c r="B133" s="122"/>
      <c r="C133" s="131"/>
      <c r="D133" s="155"/>
      <c r="E133" s="192">
        <v>1003</v>
      </c>
      <c r="F133" s="201" t="s">
        <v>194</v>
      </c>
      <c r="G133" s="203" t="s">
        <v>127</v>
      </c>
      <c r="H133" s="202">
        <v>1</v>
      </c>
      <c r="I133" s="248"/>
      <c r="J133" s="204">
        <f t="shared" si="0"/>
        <v>0</v>
      </c>
      <c r="K133" s="200"/>
      <c r="S133" s="124"/>
      <c r="AS133" s="123" t="s">
        <v>126</v>
      </c>
      <c r="AT133" s="123" t="s">
        <v>81</v>
      </c>
      <c r="AU133" s="13" t="s">
        <v>81</v>
      </c>
      <c r="AV133" s="13" t="s">
        <v>31</v>
      </c>
      <c r="AW133" s="13" t="s">
        <v>75</v>
      </c>
      <c r="AX133" s="123" t="s">
        <v>122</v>
      </c>
    </row>
    <row r="134" spans="2:64" s="1" customFormat="1" ht="13.5">
      <c r="B134" s="113"/>
      <c r="C134" s="131"/>
      <c r="D134" s="186"/>
      <c r="E134" s="191">
        <v>1004</v>
      </c>
      <c r="F134" s="201" t="s">
        <v>195</v>
      </c>
      <c r="G134" s="203" t="s">
        <v>127</v>
      </c>
      <c r="H134" s="202">
        <v>42</v>
      </c>
      <c r="I134" s="248"/>
      <c r="J134" s="204">
        <f t="shared" si="0"/>
        <v>0</v>
      </c>
      <c r="K134" s="200"/>
      <c r="L134" s="132" t="s">
        <v>1</v>
      </c>
      <c r="M134" s="114" t="s">
        <v>40</v>
      </c>
      <c r="O134" s="115">
        <f>N134*H134</f>
        <v>0</v>
      </c>
      <c r="P134" s="115">
        <v>0</v>
      </c>
      <c r="Q134" s="115">
        <f>P134*H134</f>
        <v>0</v>
      </c>
      <c r="R134" s="115">
        <v>0.28999999999999998</v>
      </c>
      <c r="S134" s="116">
        <f>R134*H134</f>
        <v>12.18</v>
      </c>
      <c r="AQ134" s="117" t="s">
        <v>84</v>
      </c>
      <c r="AS134" s="117" t="s">
        <v>123</v>
      </c>
      <c r="AT134" s="117" t="s">
        <v>81</v>
      </c>
      <c r="AX134" s="16" t="s">
        <v>122</v>
      </c>
      <c r="BD134" s="118">
        <f>IF(M134="základní",J134,0)</f>
        <v>0</v>
      </c>
      <c r="BE134" s="118">
        <f>IF(M134="snížená",J134,0)</f>
        <v>0</v>
      </c>
      <c r="BF134" s="118">
        <f>IF(M134="zákl. přenesená",J134,0)</f>
        <v>0</v>
      </c>
      <c r="BG134" s="118">
        <f>IF(M134="sníž. přenesená",J134,0)</f>
        <v>0</v>
      </c>
      <c r="BH134" s="118">
        <f>IF(M134="nulová",J134,0)</f>
        <v>0</v>
      </c>
      <c r="BI134" s="16" t="s">
        <v>19</v>
      </c>
      <c r="BJ134" s="118">
        <f>ROUND(I134*H134,2)</f>
        <v>0</v>
      </c>
      <c r="BK134" s="16" t="s">
        <v>84</v>
      </c>
      <c r="BL134" s="117" t="s">
        <v>128</v>
      </c>
    </row>
    <row r="135" spans="2:64" s="13" customFormat="1" ht="13.5">
      <c r="B135" s="122"/>
      <c r="C135" s="131"/>
      <c r="D135" s="155"/>
      <c r="E135" s="192">
        <v>1005</v>
      </c>
      <c r="F135" s="201" t="s">
        <v>196</v>
      </c>
      <c r="G135" s="203" t="s">
        <v>127</v>
      </c>
      <c r="H135" s="202">
        <v>38</v>
      </c>
      <c r="I135" s="248"/>
      <c r="J135" s="204">
        <f t="shared" si="0"/>
        <v>0</v>
      </c>
      <c r="K135" s="200"/>
      <c r="S135" s="124"/>
      <c r="AS135" s="123" t="s">
        <v>126</v>
      </c>
      <c r="AT135" s="123" t="s">
        <v>81</v>
      </c>
      <c r="AU135" s="13" t="s">
        <v>81</v>
      </c>
      <c r="AV135" s="13" t="s">
        <v>31</v>
      </c>
      <c r="AW135" s="13" t="s">
        <v>19</v>
      </c>
      <c r="AX135" s="123" t="s">
        <v>122</v>
      </c>
    </row>
    <row r="136" spans="2:64" s="11" customFormat="1" ht="13.5">
      <c r="B136" s="107"/>
      <c r="C136" s="131"/>
      <c r="D136" s="155"/>
      <c r="E136" s="191">
        <v>1006</v>
      </c>
      <c r="F136" s="201" t="s">
        <v>197</v>
      </c>
      <c r="G136" s="203" t="s">
        <v>127</v>
      </c>
      <c r="H136" s="202">
        <v>42</v>
      </c>
      <c r="I136" s="248"/>
      <c r="J136" s="204">
        <f t="shared" si="0"/>
        <v>0</v>
      </c>
      <c r="K136" s="200"/>
      <c r="O136" s="109">
        <f>SUM(O137:O139)</f>
        <v>0</v>
      </c>
      <c r="Q136" s="109">
        <f>SUM(Q137:Q139)</f>
        <v>0</v>
      </c>
      <c r="S136" s="110">
        <f>SUM(S137:S139)</f>
        <v>0</v>
      </c>
      <c r="AQ136" s="108" t="s">
        <v>19</v>
      </c>
      <c r="AS136" s="111" t="s">
        <v>74</v>
      </c>
      <c r="AT136" s="111" t="s">
        <v>19</v>
      </c>
      <c r="AX136" s="108" t="s">
        <v>122</v>
      </c>
      <c r="BJ136" s="112">
        <f>SUM(BJ137:BJ139)</f>
        <v>0</v>
      </c>
    </row>
    <row r="137" spans="2:64" s="1" customFormat="1" ht="13.5">
      <c r="B137" s="113"/>
      <c r="C137" s="131"/>
      <c r="D137" s="155"/>
      <c r="E137" s="192">
        <v>1007</v>
      </c>
      <c r="F137" s="201" t="s">
        <v>198</v>
      </c>
      <c r="G137" s="203" t="s">
        <v>154</v>
      </c>
      <c r="H137" s="202">
        <v>10</v>
      </c>
      <c r="I137" s="248"/>
      <c r="J137" s="204">
        <f t="shared" si="0"/>
        <v>0</v>
      </c>
      <c r="K137" s="200"/>
      <c r="L137" s="132" t="s">
        <v>1</v>
      </c>
      <c r="M137" s="114" t="s">
        <v>40</v>
      </c>
      <c r="O137" s="115">
        <f>N137*H137</f>
        <v>0</v>
      </c>
      <c r="P137" s="115">
        <v>0</v>
      </c>
      <c r="Q137" s="115">
        <f>P137*H137</f>
        <v>0</v>
      </c>
      <c r="R137" s="115">
        <v>0</v>
      </c>
      <c r="S137" s="116">
        <f>R137*H137</f>
        <v>0</v>
      </c>
      <c r="AQ137" s="117" t="s">
        <v>84</v>
      </c>
      <c r="AS137" s="117" t="s">
        <v>123</v>
      </c>
      <c r="AT137" s="117" t="s">
        <v>81</v>
      </c>
      <c r="AX137" s="16" t="s">
        <v>122</v>
      </c>
      <c r="BD137" s="118">
        <f>IF(M137="základní",J137,0)</f>
        <v>0</v>
      </c>
      <c r="BE137" s="118">
        <f>IF(M137="snížená",J137,0)</f>
        <v>0</v>
      </c>
      <c r="BF137" s="118">
        <f>IF(M137="zákl. přenesená",J137,0)</f>
        <v>0</v>
      </c>
      <c r="BG137" s="118">
        <f>IF(M137="sníž. přenesená",J137,0)</f>
        <v>0</v>
      </c>
      <c r="BH137" s="118">
        <f>IF(M137="nulová",J137,0)</f>
        <v>0</v>
      </c>
      <c r="BI137" s="16" t="s">
        <v>19</v>
      </c>
      <c r="BJ137" s="118">
        <f>ROUND(I137*H137,2)</f>
        <v>0</v>
      </c>
      <c r="BK137" s="16" t="s">
        <v>84</v>
      </c>
      <c r="BL137" s="117" t="s">
        <v>130</v>
      </c>
    </row>
    <row r="138" spans="2:64" s="1" customFormat="1" ht="13.5">
      <c r="B138" s="113"/>
      <c r="C138" s="131"/>
      <c r="D138" s="155"/>
      <c r="E138" s="191">
        <v>1008</v>
      </c>
      <c r="F138" s="201" t="s">
        <v>199</v>
      </c>
      <c r="G138" s="203" t="s">
        <v>127</v>
      </c>
      <c r="H138" s="202">
        <v>450</v>
      </c>
      <c r="I138" s="248"/>
      <c r="J138" s="204">
        <f t="shared" si="0"/>
        <v>0</v>
      </c>
      <c r="K138" s="200"/>
      <c r="L138" s="132" t="s">
        <v>1</v>
      </c>
      <c r="M138" s="114" t="s">
        <v>40</v>
      </c>
      <c r="O138" s="115">
        <f>N138*H138</f>
        <v>0</v>
      </c>
      <c r="P138" s="115">
        <v>0</v>
      </c>
      <c r="Q138" s="115">
        <f>P138*H138</f>
        <v>0</v>
      </c>
      <c r="R138" s="115">
        <v>0</v>
      </c>
      <c r="S138" s="116">
        <f>R138*H138</f>
        <v>0</v>
      </c>
      <c r="AQ138" s="117" t="s">
        <v>84</v>
      </c>
      <c r="AS138" s="117" t="s">
        <v>123</v>
      </c>
      <c r="AT138" s="117" t="s">
        <v>81</v>
      </c>
      <c r="AX138" s="16" t="s">
        <v>122</v>
      </c>
      <c r="BD138" s="118">
        <f>IF(M138="základní",J138,0)</f>
        <v>0</v>
      </c>
      <c r="BE138" s="118">
        <f>IF(M138="snížená",J138,0)</f>
        <v>0</v>
      </c>
      <c r="BF138" s="118">
        <f>IF(M138="zákl. přenesená",J138,0)</f>
        <v>0</v>
      </c>
      <c r="BG138" s="118">
        <f>IF(M138="sníž. přenesená",J138,0)</f>
        <v>0</v>
      </c>
      <c r="BH138" s="118">
        <f>IF(M138="nulová",J138,0)</f>
        <v>0</v>
      </c>
      <c r="BI138" s="16" t="s">
        <v>19</v>
      </c>
      <c r="BJ138" s="118">
        <f>ROUND(I138*H138,2)</f>
        <v>0</v>
      </c>
      <c r="BK138" s="16" t="s">
        <v>84</v>
      </c>
      <c r="BL138" s="117" t="s">
        <v>131</v>
      </c>
    </row>
    <row r="139" spans="2:64" s="1" customFormat="1" ht="13.5">
      <c r="B139" s="113"/>
      <c r="C139" s="131"/>
      <c r="D139" s="155"/>
      <c r="E139" s="192">
        <v>1009</v>
      </c>
      <c r="F139" s="201" t="s">
        <v>200</v>
      </c>
      <c r="G139" s="203" t="s">
        <v>127</v>
      </c>
      <c r="H139" s="202">
        <v>600</v>
      </c>
      <c r="I139" s="248"/>
      <c r="J139" s="204">
        <f t="shared" si="0"/>
        <v>0</v>
      </c>
      <c r="K139" s="200"/>
      <c r="L139" s="132" t="s">
        <v>1</v>
      </c>
      <c r="M139" s="114" t="s">
        <v>40</v>
      </c>
      <c r="O139" s="115">
        <f>N139*H139</f>
        <v>0</v>
      </c>
      <c r="P139" s="115">
        <v>0</v>
      </c>
      <c r="Q139" s="115">
        <f>P139*H139</f>
        <v>0</v>
      </c>
      <c r="R139" s="115">
        <v>0</v>
      </c>
      <c r="S139" s="116">
        <f>R139*H139</f>
        <v>0</v>
      </c>
      <c r="AQ139" s="117" t="s">
        <v>84</v>
      </c>
      <c r="AS139" s="117" t="s">
        <v>123</v>
      </c>
      <c r="AT139" s="117" t="s">
        <v>81</v>
      </c>
      <c r="AX139" s="16" t="s">
        <v>122</v>
      </c>
      <c r="BD139" s="118">
        <f>IF(M139="základní",J139,0)</f>
        <v>0</v>
      </c>
      <c r="BE139" s="118">
        <f>IF(M139="snížená",J139,0)</f>
        <v>0</v>
      </c>
      <c r="BF139" s="118">
        <f>IF(M139="zákl. přenesená",J139,0)</f>
        <v>0</v>
      </c>
      <c r="BG139" s="118">
        <f>IF(M139="sníž. přenesená",J139,0)</f>
        <v>0</v>
      </c>
      <c r="BH139" s="118">
        <f>IF(M139="nulová",J139,0)</f>
        <v>0</v>
      </c>
      <c r="BI139" s="16" t="s">
        <v>19</v>
      </c>
      <c r="BJ139" s="118">
        <f>ROUND(I139*H139,2)</f>
        <v>0</v>
      </c>
      <c r="BK139" s="16" t="s">
        <v>84</v>
      </c>
      <c r="BL139" s="117" t="s">
        <v>132</v>
      </c>
    </row>
    <row r="140" spans="2:64" s="11" customFormat="1" ht="13.5">
      <c r="B140" s="107"/>
      <c r="C140" s="131"/>
      <c r="D140" s="156"/>
      <c r="E140" s="191">
        <v>1010</v>
      </c>
      <c r="F140" s="201" t="s">
        <v>201</v>
      </c>
      <c r="G140" s="203" t="s">
        <v>127</v>
      </c>
      <c r="H140" s="202">
        <v>300</v>
      </c>
      <c r="I140" s="248"/>
      <c r="J140" s="204">
        <f t="shared" si="0"/>
        <v>0</v>
      </c>
      <c r="K140" s="200"/>
      <c r="O140" s="109">
        <f>SUM(O141:O150)</f>
        <v>0</v>
      </c>
      <c r="Q140" s="109">
        <f>SUM(Q141:Q150)</f>
        <v>8.3999999999999995E-3</v>
      </c>
      <c r="S140" s="110">
        <f>SUM(S141:S150)</f>
        <v>0</v>
      </c>
      <c r="AQ140" s="108" t="s">
        <v>19</v>
      </c>
      <c r="AS140" s="111" t="s">
        <v>74</v>
      </c>
      <c r="AT140" s="111" t="s">
        <v>19</v>
      </c>
      <c r="AX140" s="108" t="s">
        <v>122</v>
      </c>
      <c r="BJ140" s="112">
        <f>SUM(BJ141:BJ150)</f>
        <v>0</v>
      </c>
    </row>
    <row r="141" spans="2:64" s="1" customFormat="1" ht="13.5">
      <c r="B141" s="113"/>
      <c r="C141" s="131"/>
      <c r="D141" s="186"/>
      <c r="E141" s="192">
        <v>1011</v>
      </c>
      <c r="F141" s="201" t="s">
        <v>202</v>
      </c>
      <c r="G141" s="203" t="s">
        <v>127</v>
      </c>
      <c r="H141" s="202">
        <v>300</v>
      </c>
      <c r="I141" s="248"/>
      <c r="J141" s="204">
        <f t="shared" si="0"/>
        <v>0</v>
      </c>
      <c r="K141" s="200"/>
      <c r="L141" s="132" t="s">
        <v>1</v>
      </c>
      <c r="M141" s="114" t="s">
        <v>40</v>
      </c>
      <c r="O141" s="115">
        <f>N141*H141</f>
        <v>0</v>
      </c>
      <c r="P141" s="115">
        <v>0</v>
      </c>
      <c r="Q141" s="115">
        <f>P141*H141</f>
        <v>0</v>
      </c>
      <c r="R141" s="115">
        <v>0</v>
      </c>
      <c r="S141" s="116">
        <f>R141*H141</f>
        <v>0</v>
      </c>
      <c r="AQ141" s="117" t="s">
        <v>84</v>
      </c>
      <c r="AS141" s="117" t="s">
        <v>123</v>
      </c>
      <c r="AT141" s="117" t="s">
        <v>81</v>
      </c>
      <c r="AX141" s="16" t="s">
        <v>122</v>
      </c>
      <c r="BD141" s="118">
        <f>IF(M141="základní",J141,0)</f>
        <v>0</v>
      </c>
      <c r="BE141" s="118">
        <f>IF(M141="snížená",J141,0)</f>
        <v>0</v>
      </c>
      <c r="BF141" s="118">
        <f>IF(M141="zákl. přenesená",J141,0)</f>
        <v>0</v>
      </c>
      <c r="BG141" s="118">
        <f>IF(M141="sníž. přenesená",J141,0)</f>
        <v>0</v>
      </c>
      <c r="BH141" s="118">
        <f>IF(M141="nulová",J141,0)</f>
        <v>0</v>
      </c>
      <c r="BI141" s="16" t="s">
        <v>19</v>
      </c>
      <c r="BJ141" s="118">
        <f>ROUND(I141*H141,2)</f>
        <v>0</v>
      </c>
      <c r="BK141" s="16" t="s">
        <v>84</v>
      </c>
      <c r="BL141" s="117" t="s">
        <v>133</v>
      </c>
    </row>
    <row r="142" spans="2:64" s="12" customFormat="1" ht="13.5">
      <c r="B142" s="119"/>
      <c r="C142" s="131"/>
      <c r="D142" s="155"/>
      <c r="E142" s="191">
        <v>1012</v>
      </c>
      <c r="F142" s="201" t="s">
        <v>203</v>
      </c>
      <c r="G142" s="203" t="s">
        <v>127</v>
      </c>
      <c r="H142" s="202">
        <v>200</v>
      </c>
      <c r="I142" s="248"/>
      <c r="J142" s="204">
        <f t="shared" si="0"/>
        <v>0</v>
      </c>
      <c r="K142" s="200"/>
      <c r="S142" s="121"/>
      <c r="AS142" s="120" t="s">
        <v>126</v>
      </c>
      <c r="AT142" s="120" t="s">
        <v>81</v>
      </c>
      <c r="AU142" s="12" t="s">
        <v>19</v>
      </c>
      <c r="AV142" s="12" t="s">
        <v>31</v>
      </c>
      <c r="AW142" s="12" t="s">
        <v>75</v>
      </c>
      <c r="AX142" s="120" t="s">
        <v>122</v>
      </c>
    </row>
    <row r="143" spans="2:64" s="13" customFormat="1" ht="13.5">
      <c r="B143" s="122"/>
      <c r="C143" s="131"/>
      <c r="D143" s="156"/>
      <c r="E143" s="192">
        <v>1013</v>
      </c>
      <c r="F143" s="201" t="s">
        <v>204</v>
      </c>
      <c r="G143" s="203" t="s">
        <v>127</v>
      </c>
      <c r="H143" s="202">
        <v>196</v>
      </c>
      <c r="I143" s="248"/>
      <c r="J143" s="204">
        <f t="shared" si="0"/>
        <v>0</v>
      </c>
      <c r="K143" s="200"/>
      <c r="S143" s="124"/>
      <c r="AS143" s="123" t="s">
        <v>126</v>
      </c>
      <c r="AT143" s="123" t="s">
        <v>81</v>
      </c>
      <c r="AU143" s="13" t="s">
        <v>81</v>
      </c>
      <c r="AV143" s="13" t="s">
        <v>31</v>
      </c>
      <c r="AW143" s="13" t="s">
        <v>75</v>
      </c>
      <c r="AX143" s="123" t="s">
        <v>122</v>
      </c>
    </row>
    <row r="144" spans="2:64" s="12" customFormat="1" ht="13.5">
      <c r="B144" s="119"/>
      <c r="C144" s="131"/>
      <c r="D144" s="186"/>
      <c r="E144" s="191">
        <v>1014</v>
      </c>
      <c r="F144" s="201" t="s">
        <v>205</v>
      </c>
      <c r="G144" s="203" t="s">
        <v>127</v>
      </c>
      <c r="H144" s="202">
        <v>91</v>
      </c>
      <c r="I144" s="248"/>
      <c r="J144" s="204">
        <f t="shared" si="0"/>
        <v>0</v>
      </c>
      <c r="K144" s="200"/>
      <c r="S144" s="121"/>
      <c r="AS144" s="120" t="s">
        <v>126</v>
      </c>
      <c r="AT144" s="120" t="s">
        <v>81</v>
      </c>
      <c r="AU144" s="12" t="s">
        <v>19</v>
      </c>
      <c r="AV144" s="12" t="s">
        <v>31</v>
      </c>
      <c r="AW144" s="12" t="s">
        <v>75</v>
      </c>
      <c r="AX144" s="120" t="s">
        <v>122</v>
      </c>
    </row>
    <row r="145" spans="2:64" s="13" customFormat="1" ht="13.5">
      <c r="B145" s="122"/>
      <c r="C145" s="131"/>
      <c r="D145" s="186"/>
      <c r="E145" s="192">
        <v>1015</v>
      </c>
      <c r="F145" s="201" t="s">
        <v>206</v>
      </c>
      <c r="G145" s="203" t="s">
        <v>127</v>
      </c>
      <c r="H145" s="202">
        <v>96</v>
      </c>
      <c r="I145" s="248"/>
      <c r="J145" s="204">
        <f t="shared" si="0"/>
        <v>0</v>
      </c>
      <c r="K145" s="200"/>
      <c r="S145" s="124"/>
      <c r="AS145" s="123" t="s">
        <v>126</v>
      </c>
      <c r="AT145" s="123" t="s">
        <v>81</v>
      </c>
      <c r="AU145" s="13" t="s">
        <v>81</v>
      </c>
      <c r="AV145" s="13" t="s">
        <v>31</v>
      </c>
      <c r="AW145" s="13" t="s">
        <v>75</v>
      </c>
      <c r="AX145" s="123" t="s">
        <v>122</v>
      </c>
    </row>
    <row r="146" spans="2:64" s="14" customFormat="1" ht="13.5">
      <c r="B146" s="125"/>
      <c r="C146" s="131"/>
      <c r="D146" s="186"/>
      <c r="E146" s="191">
        <v>1016</v>
      </c>
      <c r="F146" s="201" t="s">
        <v>207</v>
      </c>
      <c r="G146" s="203" t="s">
        <v>127</v>
      </c>
      <c r="H146" s="202">
        <v>150</v>
      </c>
      <c r="I146" s="248"/>
      <c r="J146" s="204">
        <f t="shared" si="0"/>
        <v>0</v>
      </c>
      <c r="K146" s="200"/>
      <c r="S146" s="127"/>
      <c r="AS146" s="126" t="s">
        <v>126</v>
      </c>
      <c r="AT146" s="126" t="s">
        <v>81</v>
      </c>
      <c r="AU146" s="14" t="s">
        <v>84</v>
      </c>
      <c r="AV146" s="14" t="s">
        <v>31</v>
      </c>
      <c r="AW146" s="14" t="s">
        <v>19</v>
      </c>
      <c r="AX146" s="126" t="s">
        <v>122</v>
      </c>
    </row>
    <row r="147" spans="2:64" s="1" customFormat="1" ht="13.5">
      <c r="B147" s="113"/>
      <c r="C147" s="131"/>
      <c r="D147" s="155"/>
      <c r="E147" s="192">
        <v>1017</v>
      </c>
      <c r="F147" s="201" t="s">
        <v>208</v>
      </c>
      <c r="G147" s="203" t="s">
        <v>154</v>
      </c>
      <c r="H147" s="202">
        <v>6</v>
      </c>
      <c r="I147" s="248"/>
      <c r="J147" s="204">
        <f t="shared" si="0"/>
        <v>0</v>
      </c>
      <c r="K147" s="200"/>
      <c r="L147" s="132" t="s">
        <v>1</v>
      </c>
      <c r="M147" s="114" t="s">
        <v>40</v>
      </c>
      <c r="O147" s="115">
        <f>N147*H147</f>
        <v>0</v>
      </c>
      <c r="P147" s="115">
        <v>1.4E-3</v>
      </c>
      <c r="Q147" s="115">
        <f>P147*H147</f>
        <v>8.3999999999999995E-3</v>
      </c>
      <c r="R147" s="115">
        <v>0</v>
      </c>
      <c r="S147" s="116">
        <f>R147*H147</f>
        <v>0</v>
      </c>
      <c r="AQ147" s="117" t="s">
        <v>84</v>
      </c>
      <c r="AS147" s="117" t="s">
        <v>123</v>
      </c>
      <c r="AT147" s="117" t="s">
        <v>81</v>
      </c>
      <c r="AX147" s="16" t="s">
        <v>122</v>
      </c>
      <c r="BD147" s="118">
        <f>IF(M147="základní",J147,0)</f>
        <v>0</v>
      </c>
      <c r="BE147" s="118">
        <f>IF(M147="snížená",J147,0)</f>
        <v>0</v>
      </c>
      <c r="BF147" s="118">
        <f>IF(M147="zákl. přenesená",J147,0)</f>
        <v>0</v>
      </c>
      <c r="BG147" s="118">
        <f>IF(M147="sníž. přenesená",J147,0)</f>
        <v>0</v>
      </c>
      <c r="BH147" s="118">
        <f>IF(M147="nulová",J147,0)</f>
        <v>0</v>
      </c>
      <c r="BI147" s="16" t="s">
        <v>19</v>
      </c>
      <c r="BJ147" s="118">
        <f>ROUND(I147*H147,2)</f>
        <v>0</v>
      </c>
      <c r="BK147" s="16" t="s">
        <v>84</v>
      </c>
      <c r="BL147" s="117" t="s">
        <v>134</v>
      </c>
    </row>
    <row r="148" spans="2:64" s="12" customFormat="1" ht="13.5">
      <c r="B148" s="119"/>
      <c r="C148" s="131"/>
      <c r="D148" s="156"/>
      <c r="E148" s="191">
        <v>1018</v>
      </c>
      <c r="F148" s="201" t="s">
        <v>209</v>
      </c>
      <c r="G148" s="203" t="s">
        <v>154</v>
      </c>
      <c r="H148" s="202">
        <v>4</v>
      </c>
      <c r="I148" s="248"/>
      <c r="J148" s="204">
        <f t="shared" si="0"/>
        <v>0</v>
      </c>
      <c r="K148" s="200"/>
      <c r="S148" s="121"/>
      <c r="AS148" s="120" t="s">
        <v>126</v>
      </c>
      <c r="AT148" s="120" t="s">
        <v>81</v>
      </c>
      <c r="AU148" s="12" t="s">
        <v>19</v>
      </c>
      <c r="AV148" s="12" t="s">
        <v>31</v>
      </c>
      <c r="AW148" s="12" t="s">
        <v>75</v>
      </c>
      <c r="AX148" s="120" t="s">
        <v>122</v>
      </c>
    </row>
    <row r="149" spans="2:64" s="12" customFormat="1" ht="13.5">
      <c r="B149" s="119"/>
      <c r="C149" s="131"/>
      <c r="D149" s="186"/>
      <c r="E149" s="192">
        <v>1019</v>
      </c>
      <c r="F149" s="201" t="s">
        <v>210</v>
      </c>
      <c r="G149" s="203" t="s">
        <v>154</v>
      </c>
      <c r="H149" s="202">
        <v>4</v>
      </c>
      <c r="I149" s="248"/>
      <c r="J149" s="204">
        <f t="shared" si="0"/>
        <v>0</v>
      </c>
      <c r="K149" s="200"/>
      <c r="S149" s="121"/>
      <c r="AS149" s="120" t="s">
        <v>126</v>
      </c>
      <c r="AT149" s="120" t="s">
        <v>81</v>
      </c>
      <c r="AU149" s="12" t="s">
        <v>19</v>
      </c>
      <c r="AV149" s="12" t="s">
        <v>31</v>
      </c>
      <c r="AW149" s="12" t="s">
        <v>75</v>
      </c>
      <c r="AX149" s="120" t="s">
        <v>122</v>
      </c>
    </row>
    <row r="150" spans="2:64" s="13" customFormat="1" ht="13.5">
      <c r="B150" s="122"/>
      <c r="C150" s="131"/>
      <c r="D150" s="155"/>
      <c r="E150" s="191">
        <v>1020</v>
      </c>
      <c r="F150" s="201" t="s">
        <v>211</v>
      </c>
      <c r="G150" s="203" t="s">
        <v>154</v>
      </c>
      <c r="H150" s="202">
        <v>40</v>
      </c>
      <c r="I150" s="248"/>
      <c r="J150" s="204">
        <f t="shared" si="0"/>
        <v>0</v>
      </c>
      <c r="K150" s="200"/>
      <c r="S150" s="124"/>
      <c r="AS150" s="123" t="s">
        <v>126</v>
      </c>
      <c r="AT150" s="123" t="s">
        <v>81</v>
      </c>
      <c r="AU150" s="13" t="s">
        <v>81</v>
      </c>
      <c r="AV150" s="13" t="s">
        <v>31</v>
      </c>
      <c r="AW150" s="13" t="s">
        <v>19</v>
      </c>
      <c r="AX150" s="123" t="s">
        <v>122</v>
      </c>
    </row>
    <row r="151" spans="2:64" s="11" customFormat="1" ht="13.5">
      <c r="B151" s="107"/>
      <c r="C151" s="131"/>
      <c r="D151" s="156"/>
      <c r="E151" s="192">
        <v>1021</v>
      </c>
      <c r="F151" s="201" t="s">
        <v>212</v>
      </c>
      <c r="G151" s="203" t="s">
        <v>154</v>
      </c>
      <c r="H151" s="202">
        <v>80</v>
      </c>
      <c r="I151" s="248"/>
      <c r="J151" s="204">
        <f t="shared" si="0"/>
        <v>0</v>
      </c>
      <c r="K151" s="200"/>
      <c r="O151" s="109">
        <f>SUM(O152:O160)</f>
        <v>0</v>
      </c>
      <c r="Q151" s="109">
        <f>SUM(Q152:Q160)</f>
        <v>0</v>
      </c>
      <c r="S151" s="110">
        <f>SUM(S152:S160)</f>
        <v>49.35</v>
      </c>
      <c r="AQ151" s="108" t="s">
        <v>19</v>
      </c>
      <c r="AS151" s="111" t="s">
        <v>74</v>
      </c>
      <c r="AT151" s="111" t="s">
        <v>19</v>
      </c>
      <c r="AX151" s="108" t="s">
        <v>122</v>
      </c>
      <c r="BJ151" s="112">
        <f>SUM(BJ152:BJ160)</f>
        <v>0</v>
      </c>
    </row>
    <row r="152" spans="2:64" s="1" customFormat="1" ht="13.5">
      <c r="B152" s="113"/>
      <c r="C152" s="131"/>
      <c r="D152" s="186"/>
      <c r="E152" s="191">
        <v>1022</v>
      </c>
      <c r="F152" s="201" t="s">
        <v>213</v>
      </c>
      <c r="G152" s="203" t="s">
        <v>154</v>
      </c>
      <c r="H152" s="202">
        <v>42</v>
      </c>
      <c r="I152" s="248"/>
      <c r="J152" s="204">
        <f t="shared" si="0"/>
        <v>0</v>
      </c>
      <c r="K152" s="200"/>
      <c r="L152" s="132" t="s">
        <v>1</v>
      </c>
      <c r="M152" s="114" t="s">
        <v>40</v>
      </c>
      <c r="O152" s="115">
        <f>N152*H152</f>
        <v>0</v>
      </c>
      <c r="P152" s="115">
        <v>0</v>
      </c>
      <c r="Q152" s="115">
        <f>P152*H152</f>
        <v>0</v>
      </c>
      <c r="R152" s="115">
        <v>1.175</v>
      </c>
      <c r="S152" s="116">
        <f>R152*H152</f>
        <v>49.35</v>
      </c>
      <c r="AQ152" s="117" t="s">
        <v>84</v>
      </c>
      <c r="AS152" s="117" t="s">
        <v>123</v>
      </c>
      <c r="AT152" s="117" t="s">
        <v>81</v>
      </c>
      <c r="AX152" s="16" t="s">
        <v>122</v>
      </c>
      <c r="BD152" s="118">
        <f>IF(M152="základní",J152,0)</f>
        <v>0</v>
      </c>
      <c r="BE152" s="118">
        <f>IF(M152="snížená",J152,0)</f>
        <v>0</v>
      </c>
      <c r="BF152" s="118">
        <f>IF(M152="zákl. přenesená",J152,0)</f>
        <v>0</v>
      </c>
      <c r="BG152" s="118">
        <f>IF(M152="sníž. přenesená",J152,0)</f>
        <v>0</v>
      </c>
      <c r="BH152" s="118">
        <f>IF(M152="nulová",J152,0)</f>
        <v>0</v>
      </c>
      <c r="BI152" s="16" t="s">
        <v>19</v>
      </c>
      <c r="BJ152" s="118">
        <f>ROUND(I152*H152,2)</f>
        <v>0</v>
      </c>
      <c r="BK152" s="16" t="s">
        <v>84</v>
      </c>
      <c r="BL152" s="117" t="s">
        <v>135</v>
      </c>
    </row>
    <row r="153" spans="2:64" s="12" customFormat="1" ht="13.5">
      <c r="B153" s="119"/>
      <c r="C153" s="131"/>
      <c r="D153" s="147"/>
      <c r="E153" s="192">
        <v>1023</v>
      </c>
      <c r="F153" s="201" t="s">
        <v>214</v>
      </c>
      <c r="G153" s="203" t="s">
        <v>154</v>
      </c>
      <c r="H153" s="202">
        <v>6</v>
      </c>
      <c r="I153" s="248"/>
      <c r="J153" s="204">
        <f t="shared" si="0"/>
        <v>0</v>
      </c>
      <c r="K153" s="200"/>
      <c r="S153" s="121"/>
      <c r="AS153" s="120" t="s">
        <v>126</v>
      </c>
      <c r="AT153" s="120" t="s">
        <v>81</v>
      </c>
      <c r="AU153" s="12" t="s">
        <v>19</v>
      </c>
      <c r="AV153" s="12" t="s">
        <v>31</v>
      </c>
      <c r="AW153" s="12" t="s">
        <v>75</v>
      </c>
      <c r="AX153" s="120" t="s">
        <v>122</v>
      </c>
    </row>
    <row r="154" spans="2:64" s="13" customFormat="1" ht="13.5">
      <c r="B154" s="122"/>
      <c r="C154" s="131"/>
      <c r="D154" s="186"/>
      <c r="E154" s="191">
        <v>1024</v>
      </c>
      <c r="F154" s="201" t="s">
        <v>215</v>
      </c>
      <c r="G154" s="203" t="s">
        <v>154</v>
      </c>
      <c r="H154" s="202">
        <v>8</v>
      </c>
      <c r="I154" s="248"/>
      <c r="J154" s="204">
        <f t="shared" si="0"/>
        <v>0</v>
      </c>
      <c r="K154" s="200"/>
      <c r="S154" s="124"/>
      <c r="AS154" s="123" t="s">
        <v>126</v>
      </c>
      <c r="AT154" s="123" t="s">
        <v>81</v>
      </c>
      <c r="AU154" s="13" t="s">
        <v>81</v>
      </c>
      <c r="AV154" s="13" t="s">
        <v>31</v>
      </c>
      <c r="AW154" s="13" t="s">
        <v>75</v>
      </c>
      <c r="AX154" s="123" t="s">
        <v>122</v>
      </c>
    </row>
    <row r="155" spans="2:64" s="13" customFormat="1" ht="13.5">
      <c r="B155" s="122"/>
      <c r="C155" s="131"/>
      <c r="D155" s="155"/>
      <c r="E155" s="192">
        <v>1025</v>
      </c>
      <c r="F155" s="201" t="s">
        <v>216</v>
      </c>
      <c r="G155" s="203" t="s">
        <v>127</v>
      </c>
      <c r="H155" s="202">
        <v>43</v>
      </c>
      <c r="I155" s="248"/>
      <c r="J155" s="204">
        <f t="shared" si="0"/>
        <v>0</v>
      </c>
      <c r="K155" s="200"/>
      <c r="S155" s="124"/>
      <c r="AS155" s="123" t="s">
        <v>126</v>
      </c>
      <c r="AT155" s="123" t="s">
        <v>81</v>
      </c>
      <c r="AU155" s="13" t="s">
        <v>81</v>
      </c>
      <c r="AV155" s="13" t="s">
        <v>31</v>
      </c>
      <c r="AW155" s="13" t="s">
        <v>75</v>
      </c>
      <c r="AX155" s="123" t="s">
        <v>122</v>
      </c>
    </row>
    <row r="156" spans="2:64" s="13" customFormat="1" ht="13.5">
      <c r="B156" s="122"/>
      <c r="C156" s="131"/>
      <c r="D156" s="156"/>
      <c r="E156" s="191">
        <v>1026</v>
      </c>
      <c r="F156" s="201" t="s">
        <v>217</v>
      </c>
      <c r="G156" s="203" t="s">
        <v>127</v>
      </c>
      <c r="H156" s="202">
        <v>122</v>
      </c>
      <c r="I156" s="248"/>
      <c r="J156" s="204">
        <f t="shared" si="0"/>
        <v>0</v>
      </c>
      <c r="K156" s="200"/>
      <c r="S156" s="124"/>
      <c r="AS156" s="123" t="s">
        <v>126</v>
      </c>
      <c r="AT156" s="123" t="s">
        <v>81</v>
      </c>
      <c r="AU156" s="13" t="s">
        <v>81</v>
      </c>
      <c r="AV156" s="13" t="s">
        <v>31</v>
      </c>
      <c r="AW156" s="13" t="s">
        <v>75</v>
      </c>
      <c r="AX156" s="123" t="s">
        <v>122</v>
      </c>
    </row>
    <row r="157" spans="2:64" s="13" customFormat="1" ht="13.5">
      <c r="B157" s="122"/>
      <c r="C157" s="131"/>
      <c r="D157" s="186"/>
      <c r="E157" s="192">
        <v>1027</v>
      </c>
      <c r="F157" s="201" t="s">
        <v>218</v>
      </c>
      <c r="G157" s="203" t="s">
        <v>823</v>
      </c>
      <c r="H157" s="202">
        <v>799</v>
      </c>
      <c r="I157" s="248"/>
      <c r="J157" s="204">
        <f t="shared" si="0"/>
        <v>0</v>
      </c>
      <c r="K157" s="200"/>
      <c r="S157" s="124"/>
      <c r="AS157" s="123" t="s">
        <v>126</v>
      </c>
      <c r="AT157" s="123" t="s">
        <v>81</v>
      </c>
      <c r="AU157" s="13" t="s">
        <v>81</v>
      </c>
      <c r="AV157" s="13" t="s">
        <v>31</v>
      </c>
      <c r="AW157" s="13" t="s">
        <v>75</v>
      </c>
      <c r="AX157" s="123" t="s">
        <v>122</v>
      </c>
    </row>
    <row r="158" spans="2:64" s="13" customFormat="1" ht="13.5">
      <c r="B158" s="122"/>
      <c r="C158" s="131"/>
      <c r="D158" s="155"/>
      <c r="E158" s="191">
        <v>1028</v>
      </c>
      <c r="F158" s="201" t="s">
        <v>219</v>
      </c>
      <c r="G158" s="203" t="s">
        <v>823</v>
      </c>
      <c r="H158" s="202">
        <v>90</v>
      </c>
      <c r="I158" s="248"/>
      <c r="J158" s="204">
        <f t="shared" si="0"/>
        <v>0</v>
      </c>
      <c r="K158" s="200"/>
      <c r="S158" s="124"/>
      <c r="AS158" s="123" t="s">
        <v>126</v>
      </c>
      <c r="AT158" s="123" t="s">
        <v>81</v>
      </c>
      <c r="AU158" s="13" t="s">
        <v>81</v>
      </c>
      <c r="AV158" s="13" t="s">
        <v>31</v>
      </c>
      <c r="AW158" s="13" t="s">
        <v>75</v>
      </c>
      <c r="AX158" s="123" t="s">
        <v>122</v>
      </c>
    </row>
    <row r="159" spans="2:64" s="13" customFormat="1" ht="13.5">
      <c r="B159" s="122"/>
      <c r="C159" s="131"/>
      <c r="D159" s="155"/>
      <c r="E159" s="191"/>
      <c r="F159" s="512" t="s">
        <v>164</v>
      </c>
      <c r="G159" s="512"/>
      <c r="H159" s="512"/>
      <c r="I159" s="248"/>
      <c r="J159" s="205">
        <f>SUM(J131:J158)</f>
        <v>0</v>
      </c>
      <c r="S159" s="124"/>
      <c r="AS159" s="123" t="s">
        <v>126</v>
      </c>
      <c r="AT159" s="123" t="s">
        <v>81</v>
      </c>
      <c r="AU159" s="13" t="s">
        <v>81</v>
      </c>
      <c r="AV159" s="13" t="s">
        <v>31</v>
      </c>
      <c r="AW159" s="13" t="s">
        <v>75</v>
      </c>
      <c r="AX159" s="123" t="s">
        <v>122</v>
      </c>
    </row>
    <row r="160" spans="2:64" s="14" customFormat="1" ht="13.5">
      <c r="B160" s="125"/>
      <c r="C160" s="131"/>
      <c r="D160" s="155"/>
      <c r="E160" s="190"/>
      <c r="F160" s="194"/>
      <c r="G160" s="194"/>
      <c r="H160" s="194"/>
      <c r="I160" s="247"/>
      <c r="J160" s="189"/>
      <c r="S160" s="127"/>
      <c r="AS160" s="126" t="s">
        <v>126</v>
      </c>
      <c r="AT160" s="126" t="s">
        <v>81</v>
      </c>
      <c r="AU160" s="14" t="s">
        <v>84</v>
      </c>
      <c r="AV160" s="14" t="s">
        <v>31</v>
      </c>
      <c r="AW160" s="14" t="s">
        <v>19</v>
      </c>
      <c r="AX160" s="126" t="s">
        <v>122</v>
      </c>
    </row>
    <row r="161" spans="9:9" ht="13.5">
      <c r="I161" s="247"/>
    </row>
  </sheetData>
  <mergeCells count="11">
    <mergeCell ref="K2:U2"/>
    <mergeCell ref="E7:H7"/>
    <mergeCell ref="E9:H9"/>
    <mergeCell ref="E18:H18"/>
    <mergeCell ref="E27:H27"/>
    <mergeCell ref="E85:H85"/>
    <mergeCell ref="E10:H10"/>
    <mergeCell ref="E119:H119"/>
    <mergeCell ref="E121:H121"/>
    <mergeCell ref="F159:H159"/>
    <mergeCell ref="E87:H87"/>
  </mergeCells>
  <pageMargins left="0.70866141732283472" right="0.70866141732283472" top="0.78740157480314965" bottom="0.78740157480314965" header="0.31496062992125984" footer="0.31496062992125984"/>
  <pageSetup scale="76" orientation="portrait" r:id="rId1"/>
  <rowBreaks count="1" manualBreakCount="1">
    <brk id="80" min="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216"/>
  <sheetViews>
    <sheetView topLeftCell="A193" zoomScaleNormal="100" workbookViewId="0">
      <selection activeCell="F221" sqref="F221"/>
    </sheetView>
  </sheetViews>
  <sheetFormatPr defaultRowHeight="11.25"/>
  <cols>
    <col min="1" max="1" width="8.33203125" customWidth="1"/>
    <col min="2" max="2" width="1" customWidth="1"/>
    <col min="3" max="3" width="4" customWidth="1"/>
    <col min="4" max="4" width="6" customWidth="1"/>
    <col min="5" max="5" width="17" customWidth="1"/>
    <col min="6" max="6" width="50.6640625" customWidth="1"/>
    <col min="7" max="7" width="7.33203125" customWidth="1"/>
    <col min="8" max="8" width="14" customWidth="1"/>
    <col min="9" max="9" width="15.6640625" customWidth="1"/>
    <col min="10" max="10" width="22.33203125" customWidth="1"/>
    <col min="11" max="11" width="9.33203125" customWidth="1"/>
    <col min="12" max="12" width="10.6640625" hidden="1" customWidth="1"/>
    <col min="13" max="13" width="0" hidden="1" customWidth="1"/>
    <col min="14" max="19" width="14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>
      <c r="K2" s="500" t="s">
        <v>5</v>
      </c>
      <c r="L2" s="492"/>
      <c r="M2" s="492"/>
      <c r="N2" s="492"/>
      <c r="O2" s="492"/>
      <c r="P2" s="492"/>
      <c r="Q2" s="492"/>
      <c r="R2" s="492"/>
      <c r="S2" s="492"/>
      <c r="T2" s="492"/>
      <c r="U2" s="492"/>
      <c r="AS2" s="16" t="s">
        <v>80</v>
      </c>
    </row>
    <row r="3" spans="2:45">
      <c r="B3" s="17"/>
      <c r="C3" s="18"/>
      <c r="D3" s="18"/>
      <c r="E3" s="18"/>
      <c r="F3" s="18"/>
      <c r="G3" s="18"/>
      <c r="H3" s="18"/>
      <c r="I3" s="18"/>
      <c r="J3" s="18"/>
      <c r="AS3" s="16" t="s">
        <v>81</v>
      </c>
    </row>
    <row r="4" spans="2:45" ht="18">
      <c r="B4" s="19"/>
      <c r="D4" s="20" t="s">
        <v>88</v>
      </c>
      <c r="L4" s="77" t="s">
        <v>10</v>
      </c>
      <c r="AS4" s="16" t="s">
        <v>3</v>
      </c>
    </row>
    <row r="5" spans="2:45">
      <c r="B5" s="19"/>
    </row>
    <row r="6" spans="2:45" ht="12.75">
      <c r="B6" s="19"/>
      <c r="D6" s="26" t="s">
        <v>15</v>
      </c>
    </row>
    <row r="7" spans="2:45" ht="12.75">
      <c r="B7" s="19"/>
      <c r="E7" s="509" t="str">
        <f>'Rekapitulace stavby'!K6</f>
        <v>Přístavba výrobní haly PZP Merlin</v>
      </c>
      <c r="F7" s="510"/>
      <c r="G7" s="510"/>
      <c r="H7" s="510"/>
    </row>
    <row r="8" spans="2:45" s="1" customFormat="1" ht="12.75">
      <c r="B8" s="31"/>
      <c r="D8" s="26" t="s">
        <v>89</v>
      </c>
    </row>
    <row r="9" spans="2:45" s="1" customFormat="1" ht="12.6" customHeight="1">
      <c r="B9" s="31"/>
      <c r="E9" s="485" t="s">
        <v>165</v>
      </c>
      <c r="F9" s="508"/>
      <c r="G9" s="508"/>
      <c r="H9" s="508"/>
    </row>
    <row r="10" spans="2:45" s="1" customFormat="1">
      <c r="B10" s="31"/>
    </row>
    <row r="11" spans="2:45" s="1" customFormat="1" ht="12.75">
      <c r="B11" s="31"/>
      <c r="D11" s="26" t="s">
        <v>17</v>
      </c>
      <c r="F11" s="24" t="s">
        <v>1</v>
      </c>
      <c r="I11" s="26" t="s">
        <v>18</v>
      </c>
      <c r="J11" s="24" t="s">
        <v>1</v>
      </c>
    </row>
    <row r="12" spans="2:45" s="1" customFormat="1" ht="12.75">
      <c r="B12" s="31"/>
      <c r="D12" s="26" t="s">
        <v>20</v>
      </c>
      <c r="F12" s="24" t="s">
        <v>222</v>
      </c>
      <c r="I12" s="26" t="s">
        <v>21</v>
      </c>
      <c r="J12" s="49"/>
    </row>
    <row r="13" spans="2:45" s="1" customFormat="1">
      <c r="B13" s="31"/>
    </row>
    <row r="14" spans="2:45" s="1" customFormat="1" ht="12.75">
      <c r="B14" s="31"/>
      <c r="D14" s="26" t="s">
        <v>24</v>
      </c>
      <c r="F14" s="1" t="s">
        <v>225</v>
      </c>
      <c r="I14" s="26" t="s">
        <v>25</v>
      </c>
      <c r="J14" s="24" t="str">
        <f>IF('Rekapitulace stavby'!AN10="","",'Rekapitulace stavby'!AN10)</f>
        <v/>
      </c>
    </row>
    <row r="15" spans="2:45" s="1" customFormat="1" ht="12.75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</row>
    <row r="16" spans="2:45" s="1" customFormat="1">
      <c r="B16" s="31"/>
    </row>
    <row r="17" spans="2:10" s="1" customFormat="1" ht="12.75">
      <c r="B17" s="31"/>
      <c r="D17" s="26" t="s">
        <v>28</v>
      </c>
      <c r="I17" s="26" t="s">
        <v>25</v>
      </c>
      <c r="J17" s="27" t="str">
        <f>'Rekapitulace stavby'!AN13</f>
        <v>Vyplň údaj</v>
      </c>
    </row>
    <row r="18" spans="2:10" s="1" customFormat="1" ht="12.75">
      <c r="B18" s="31"/>
      <c r="E18" s="511" t="str">
        <f>'Rekapitulace stavby'!E14</f>
        <v>Vyplň údaj</v>
      </c>
      <c r="F18" s="491"/>
      <c r="G18" s="491"/>
      <c r="H18" s="491"/>
      <c r="I18" s="26" t="s">
        <v>27</v>
      </c>
      <c r="J18" s="27" t="str">
        <f>'Rekapitulace stavby'!AN14</f>
        <v>Vyplň údaj</v>
      </c>
    </row>
    <row r="19" spans="2:10" s="1" customFormat="1">
      <c r="B19" s="31"/>
    </row>
    <row r="20" spans="2:10" s="1" customFormat="1" ht="12.75">
      <c r="B20" s="31"/>
      <c r="D20" s="26" t="s">
        <v>30</v>
      </c>
      <c r="I20" s="26" t="s">
        <v>25</v>
      </c>
      <c r="J20" s="24" t="s">
        <v>1</v>
      </c>
    </row>
    <row r="21" spans="2:10" s="1" customFormat="1" ht="12.75">
      <c r="B21" s="31"/>
      <c r="E21" s="24"/>
      <c r="I21" s="26" t="s">
        <v>27</v>
      </c>
      <c r="J21" s="24" t="s">
        <v>1</v>
      </c>
    </row>
    <row r="22" spans="2:10" s="1" customFormat="1">
      <c r="B22" s="31"/>
    </row>
    <row r="23" spans="2:10" s="1" customFormat="1" ht="12.75">
      <c r="B23" s="31"/>
      <c r="D23" s="26" t="s">
        <v>32</v>
      </c>
      <c r="I23" s="26" t="s">
        <v>25</v>
      </c>
      <c r="J23" s="24" t="s">
        <v>1</v>
      </c>
    </row>
    <row r="24" spans="2:10" s="1" customFormat="1" ht="12.75">
      <c r="B24" s="31"/>
      <c r="E24" s="24"/>
      <c r="I24" s="26" t="s">
        <v>27</v>
      </c>
      <c r="J24" s="24" t="s">
        <v>1</v>
      </c>
    </row>
    <row r="25" spans="2:10" s="1" customFormat="1">
      <c r="B25" s="31"/>
    </row>
    <row r="26" spans="2:10" s="1" customFormat="1" ht="12.75">
      <c r="B26" s="31"/>
      <c r="D26" s="26" t="s">
        <v>227</v>
      </c>
    </row>
    <row r="27" spans="2:10" s="7" customFormat="1" ht="12.75">
      <c r="B27" s="78"/>
      <c r="E27" s="496" t="s">
        <v>1</v>
      </c>
      <c r="F27" s="496"/>
      <c r="G27" s="496"/>
      <c r="H27" s="496"/>
    </row>
    <row r="28" spans="2:10" s="1" customFormat="1">
      <c r="B28" s="31"/>
    </row>
    <row r="29" spans="2:10" s="1" customFormat="1">
      <c r="B29" s="31"/>
      <c r="D29" s="50"/>
      <c r="E29" s="50"/>
      <c r="F29" s="50"/>
      <c r="G29" s="50"/>
      <c r="H29" s="50"/>
      <c r="I29" s="50"/>
      <c r="J29" s="50"/>
    </row>
    <row r="30" spans="2:10" s="1" customFormat="1" ht="15.75">
      <c r="B30" s="31"/>
      <c r="D30" s="79" t="s">
        <v>35</v>
      </c>
      <c r="J30" s="61">
        <f>ROUND(J129, 2)</f>
        <v>0</v>
      </c>
    </row>
    <row r="31" spans="2:10" s="1" customFormat="1">
      <c r="B31" s="31"/>
      <c r="D31" s="50"/>
      <c r="E31" s="50"/>
      <c r="F31" s="50"/>
      <c r="G31" s="50"/>
      <c r="H31" s="50"/>
      <c r="I31" s="50"/>
      <c r="J31" s="50"/>
    </row>
    <row r="32" spans="2:10" s="1" customFormat="1" ht="12.75">
      <c r="B32" s="31"/>
      <c r="F32" s="34" t="s">
        <v>37</v>
      </c>
      <c r="I32" s="34" t="s">
        <v>36</v>
      </c>
      <c r="J32" s="34" t="s">
        <v>38</v>
      </c>
    </row>
    <row r="33" spans="2:10" s="1" customFormat="1" ht="12.75">
      <c r="B33" s="31"/>
      <c r="D33" s="80" t="s">
        <v>39</v>
      </c>
      <c r="E33" s="26" t="s">
        <v>40</v>
      </c>
      <c r="F33" s="81">
        <f>J30</f>
        <v>0</v>
      </c>
      <c r="I33" s="82">
        <v>0.21</v>
      </c>
      <c r="J33" s="81">
        <f>F33*0.21</f>
        <v>0</v>
      </c>
    </row>
    <row r="34" spans="2:10" s="1" customFormat="1" ht="12.75">
      <c r="B34" s="31"/>
      <c r="E34" s="26" t="s">
        <v>41</v>
      </c>
      <c r="F34" s="81"/>
      <c r="I34" s="82"/>
      <c r="J34" s="81">
        <f>F34*0.12</f>
        <v>0</v>
      </c>
    </row>
    <row r="35" spans="2:10" s="1" customFormat="1" ht="12.75">
      <c r="B35" s="31"/>
      <c r="E35" s="26"/>
      <c r="F35" s="81"/>
      <c r="I35" s="82"/>
      <c r="J35" s="81"/>
    </row>
    <row r="36" spans="2:10" s="1" customFormat="1" ht="12.75">
      <c r="B36" s="31"/>
      <c r="E36" s="26"/>
      <c r="F36" s="81"/>
      <c r="I36" s="82"/>
      <c r="J36" s="81"/>
    </row>
    <row r="37" spans="2:10" s="1" customFormat="1" ht="12.75">
      <c r="B37" s="31"/>
      <c r="E37" s="26"/>
      <c r="F37" s="81"/>
      <c r="I37" s="82"/>
      <c r="J37" s="81"/>
    </row>
    <row r="38" spans="2:10" s="1" customFormat="1">
      <c r="B38" s="31"/>
    </row>
    <row r="39" spans="2:10" s="1" customFormat="1" ht="15.75">
      <c r="B39" s="31"/>
      <c r="C39" s="83"/>
      <c r="D39" s="84" t="s">
        <v>45</v>
      </c>
      <c r="E39" s="53"/>
      <c r="F39" s="53"/>
      <c r="G39" s="85" t="s">
        <v>46</v>
      </c>
      <c r="H39" s="86" t="s">
        <v>47</v>
      </c>
      <c r="I39" s="53"/>
      <c r="J39" s="87">
        <f>SUM(J30:J37)</f>
        <v>0</v>
      </c>
    </row>
    <row r="40" spans="2:10" s="1" customFormat="1">
      <c r="B40" s="31"/>
    </row>
    <row r="41" spans="2:10">
      <c r="B41" s="19"/>
    </row>
    <row r="42" spans="2:10">
      <c r="B42" s="19"/>
    </row>
    <row r="43" spans="2:10">
      <c r="B43" s="19"/>
    </row>
    <row r="44" spans="2:10">
      <c r="B44" s="19"/>
    </row>
    <row r="45" spans="2:10">
      <c r="B45" s="19"/>
    </row>
    <row r="46" spans="2:10">
      <c r="B46" s="19"/>
    </row>
    <row r="47" spans="2:10">
      <c r="B47" s="19"/>
    </row>
    <row r="48" spans="2:10">
      <c r="B48" s="19"/>
    </row>
    <row r="49" spans="2:10">
      <c r="B49" s="19"/>
    </row>
    <row r="50" spans="2:10" s="1" customFormat="1" ht="12.75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</row>
    <row r="51" spans="2:10">
      <c r="B51" s="19"/>
    </row>
    <row r="52" spans="2:10">
      <c r="B52" s="19"/>
    </row>
    <row r="53" spans="2:10">
      <c r="B53" s="19"/>
    </row>
    <row r="54" spans="2:10">
      <c r="B54" s="19"/>
    </row>
    <row r="55" spans="2:10">
      <c r="B55" s="19"/>
    </row>
    <row r="56" spans="2:10">
      <c r="B56" s="19"/>
    </row>
    <row r="57" spans="2:10">
      <c r="B57" s="19"/>
    </row>
    <row r="58" spans="2:10">
      <c r="B58" s="19"/>
    </row>
    <row r="59" spans="2:10">
      <c r="B59" s="19"/>
    </row>
    <row r="60" spans="2:10">
      <c r="B60" s="19"/>
    </row>
    <row r="61" spans="2:10" s="1" customFormat="1" ht="12.75">
      <c r="B61" s="31"/>
      <c r="D61" s="42" t="s">
        <v>50</v>
      </c>
      <c r="E61" s="33"/>
      <c r="F61" s="88" t="s">
        <v>51</v>
      </c>
      <c r="G61" s="42" t="s">
        <v>50</v>
      </c>
      <c r="H61" s="33"/>
      <c r="I61" s="33"/>
      <c r="J61" s="89" t="s">
        <v>51</v>
      </c>
    </row>
    <row r="62" spans="2:10">
      <c r="B62" s="19"/>
    </row>
    <row r="63" spans="2:10">
      <c r="B63" s="19"/>
    </row>
    <row r="64" spans="2:10">
      <c r="B64" s="19"/>
    </row>
    <row r="65" spans="2:10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</row>
    <row r="66" spans="2:10">
      <c r="B66" s="19"/>
    </row>
    <row r="67" spans="2:10">
      <c r="B67" s="19"/>
    </row>
    <row r="68" spans="2:10">
      <c r="B68" s="1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 s="1" customFormat="1" ht="12.75">
      <c r="B76" s="31"/>
      <c r="D76" s="42" t="s">
        <v>50</v>
      </c>
      <c r="E76" s="33"/>
      <c r="F76" s="88" t="s">
        <v>51</v>
      </c>
      <c r="G76" s="42" t="s">
        <v>50</v>
      </c>
      <c r="H76" s="33"/>
      <c r="I76" s="33"/>
      <c r="J76" s="89" t="s">
        <v>51</v>
      </c>
    </row>
    <row r="77" spans="2:10" s="1" customFormat="1">
      <c r="B77" s="43"/>
      <c r="C77" s="44"/>
      <c r="D77" s="44"/>
      <c r="E77" s="44"/>
      <c r="F77" s="44"/>
      <c r="G77" s="44"/>
      <c r="H77" s="44"/>
      <c r="I77" s="44"/>
      <c r="J77" s="44"/>
    </row>
    <row r="81" spans="2:46" s="1" customFormat="1" hidden="1">
      <c r="B81" s="45"/>
      <c r="C81" s="46"/>
      <c r="D81" s="46"/>
      <c r="E81" s="46"/>
      <c r="F81" s="46"/>
      <c r="G81" s="46"/>
      <c r="H81" s="46"/>
      <c r="I81" s="46"/>
      <c r="J81" s="46"/>
    </row>
    <row r="82" spans="2:46" s="1" customFormat="1" ht="18" hidden="1">
      <c r="B82" s="31"/>
      <c r="C82" s="20" t="s">
        <v>90</v>
      </c>
    </row>
    <row r="83" spans="2:46" s="1" customFormat="1" hidden="1">
      <c r="B83" s="31"/>
    </row>
    <row r="84" spans="2:46" s="1" customFormat="1" ht="12.75" hidden="1">
      <c r="B84" s="31"/>
      <c r="C84" s="26" t="s">
        <v>15</v>
      </c>
    </row>
    <row r="85" spans="2:46" s="1" customFormat="1" ht="12.75" hidden="1">
      <c r="B85" s="31"/>
      <c r="E85" s="509" t="str">
        <f>E7</f>
        <v>Přístavba výrobní haly PZP Merlin</v>
      </c>
      <c r="F85" s="510"/>
      <c r="G85" s="510"/>
      <c r="H85" s="510"/>
    </row>
    <row r="86" spans="2:46" s="1" customFormat="1" ht="12.75" hidden="1">
      <c r="B86" s="31"/>
      <c r="C86" s="26" t="s">
        <v>89</v>
      </c>
    </row>
    <row r="87" spans="2:46" s="1" customFormat="1" hidden="1">
      <c r="B87" s="31"/>
      <c r="E87" s="485" t="str">
        <f>E9</f>
        <v>Zdravotechnické instalace</v>
      </c>
      <c r="F87" s="508"/>
      <c r="G87" s="508"/>
      <c r="H87" s="508"/>
    </row>
    <row r="88" spans="2:46" s="1" customFormat="1" hidden="1">
      <c r="B88" s="31"/>
    </row>
    <row r="89" spans="2:46" s="1" customFormat="1" ht="12.75" hidden="1">
      <c r="B89" s="31"/>
      <c r="C89" s="26" t="s">
        <v>20</v>
      </c>
      <c r="F89" s="24" t="str">
        <f>F12</f>
        <v>Hlinsko</v>
      </c>
      <c r="I89" s="26" t="s">
        <v>21</v>
      </c>
      <c r="J89" s="49" t="str">
        <f>IF(J12="","",J12)</f>
        <v/>
      </c>
    </row>
    <row r="90" spans="2:46" s="1" customFormat="1" hidden="1">
      <c r="B90" s="31"/>
    </row>
    <row r="91" spans="2:46" s="1" customFormat="1" ht="12.75" hidden="1">
      <c r="B91" s="31"/>
      <c r="C91" s="26" t="s">
        <v>24</v>
      </c>
      <c r="F91" s="24" t="str">
        <f>E15</f>
        <v xml:space="preserve"> </v>
      </c>
      <c r="I91" s="26" t="s">
        <v>30</v>
      </c>
      <c r="J91" s="29">
        <f>E21</f>
        <v>0</v>
      </c>
    </row>
    <row r="92" spans="2:46" s="1" customFormat="1" ht="12.75" hidden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>
        <f>E24</f>
        <v>0</v>
      </c>
    </row>
    <row r="93" spans="2:46" s="1" customFormat="1" hidden="1">
      <c r="B93" s="31"/>
    </row>
    <row r="94" spans="2:46" s="1" customFormat="1" ht="12" hidden="1">
      <c r="B94" s="31"/>
      <c r="C94" s="90" t="s">
        <v>91</v>
      </c>
      <c r="D94" s="83"/>
      <c r="E94" s="83"/>
      <c r="F94" s="83"/>
      <c r="G94" s="83"/>
      <c r="H94" s="83"/>
      <c r="I94" s="83"/>
      <c r="J94" s="91" t="s">
        <v>92</v>
      </c>
    </row>
    <row r="95" spans="2:46" s="1" customFormat="1" hidden="1">
      <c r="B95" s="31"/>
    </row>
    <row r="96" spans="2:46" s="1" customFormat="1" ht="15.75" hidden="1">
      <c r="B96" s="31"/>
      <c r="C96" s="92" t="s">
        <v>93</v>
      </c>
      <c r="J96" s="61">
        <f>J129</f>
        <v>0</v>
      </c>
      <c r="AT96" s="16" t="s">
        <v>94</v>
      </c>
    </row>
    <row r="97" spans="2:10" s="8" customFormat="1" ht="15" hidden="1">
      <c r="B97" s="93"/>
      <c r="D97" s="94" t="s">
        <v>95</v>
      </c>
      <c r="E97" s="95"/>
      <c r="F97" s="95"/>
      <c r="G97" s="95"/>
      <c r="H97" s="95"/>
      <c r="I97" s="95"/>
      <c r="J97" s="96">
        <f>J130</f>
        <v>0</v>
      </c>
    </row>
    <row r="98" spans="2:10" s="9" customFormat="1" ht="12.75" hidden="1">
      <c r="B98" s="97"/>
      <c r="D98" s="98" t="s">
        <v>96</v>
      </c>
      <c r="E98" s="99"/>
      <c r="F98" s="99"/>
      <c r="G98" s="99"/>
      <c r="H98" s="99"/>
      <c r="I98" s="99"/>
      <c r="J98" s="100">
        <f>J131</f>
        <v>0</v>
      </c>
    </row>
    <row r="99" spans="2:10" s="9" customFormat="1" ht="12.75" hidden="1">
      <c r="B99" s="97"/>
      <c r="D99" s="98" t="s">
        <v>97</v>
      </c>
      <c r="E99" s="99"/>
      <c r="F99" s="99"/>
      <c r="G99" s="99"/>
      <c r="H99" s="99"/>
      <c r="I99" s="99"/>
      <c r="J99" s="100">
        <f>J139</f>
        <v>0</v>
      </c>
    </row>
    <row r="100" spans="2:10" s="9" customFormat="1" ht="12.75" hidden="1">
      <c r="B100" s="97"/>
      <c r="D100" s="98" t="s">
        <v>98</v>
      </c>
      <c r="E100" s="99"/>
      <c r="F100" s="99"/>
      <c r="G100" s="99"/>
      <c r="H100" s="99"/>
      <c r="I100" s="99"/>
      <c r="J100" s="100">
        <f>J143</f>
        <v>0</v>
      </c>
    </row>
    <row r="101" spans="2:10" s="9" customFormat="1" ht="12.75" hidden="1">
      <c r="B101" s="97"/>
      <c r="D101" s="98" t="s">
        <v>99</v>
      </c>
      <c r="E101" s="99"/>
      <c r="F101" s="99"/>
      <c r="G101" s="99"/>
      <c r="H101" s="99"/>
      <c r="I101" s="99"/>
      <c r="J101" s="100">
        <f>J154</f>
        <v>0</v>
      </c>
    </row>
    <row r="102" spans="2:10" s="9" customFormat="1" ht="12.75" hidden="1">
      <c r="B102" s="97"/>
      <c r="D102" s="98" t="s">
        <v>100</v>
      </c>
      <c r="E102" s="99"/>
      <c r="F102" s="99"/>
      <c r="G102" s="99"/>
      <c r="H102" s="99"/>
      <c r="I102" s="99"/>
      <c r="J102" s="100">
        <f>J178</f>
        <v>0</v>
      </c>
    </row>
    <row r="103" spans="2:10" s="8" customFormat="1" ht="15" hidden="1">
      <c r="B103" s="93"/>
      <c r="D103" s="94" t="s">
        <v>101</v>
      </c>
      <c r="E103" s="95"/>
      <c r="F103" s="95"/>
      <c r="G103" s="95"/>
      <c r="H103" s="95"/>
      <c r="I103" s="95"/>
      <c r="J103" s="96">
        <f>J183</f>
        <v>0</v>
      </c>
    </row>
    <row r="104" spans="2:10" s="9" customFormat="1" ht="12.75" hidden="1">
      <c r="B104" s="97"/>
      <c r="D104" s="98" t="s">
        <v>102</v>
      </c>
      <c r="E104" s="99"/>
      <c r="F104" s="99"/>
      <c r="G104" s="99"/>
      <c r="H104" s="99"/>
      <c r="I104" s="99"/>
      <c r="J104" s="100">
        <f>J184</f>
        <v>0</v>
      </c>
    </row>
    <row r="105" spans="2:10" s="9" customFormat="1" ht="12.75" hidden="1">
      <c r="B105" s="97"/>
      <c r="D105" s="98" t="s">
        <v>103</v>
      </c>
      <c r="E105" s="99"/>
      <c r="F105" s="99"/>
      <c r="G105" s="99"/>
      <c r="H105" s="99"/>
      <c r="I105" s="99"/>
      <c r="J105" s="100">
        <f>J204</f>
        <v>0</v>
      </c>
    </row>
    <row r="106" spans="2:10" s="9" customFormat="1" ht="12.75" hidden="1">
      <c r="B106" s="97"/>
      <c r="D106" s="98" t="s">
        <v>104</v>
      </c>
      <c r="E106" s="99"/>
      <c r="F106" s="99"/>
      <c r="G106" s="99"/>
      <c r="H106" s="99"/>
      <c r="I106" s="99"/>
      <c r="J106" s="100" t="e">
        <f>#REF!</f>
        <v>#REF!</v>
      </c>
    </row>
    <row r="107" spans="2:10" s="9" customFormat="1" ht="12.75" hidden="1">
      <c r="B107" s="97"/>
      <c r="D107" s="98" t="s">
        <v>105</v>
      </c>
      <c r="E107" s="99"/>
      <c r="F107" s="99"/>
      <c r="G107" s="99"/>
      <c r="H107" s="99"/>
      <c r="I107" s="99"/>
      <c r="J107" s="100" t="e">
        <f>#REF!</f>
        <v>#REF!</v>
      </c>
    </row>
    <row r="108" spans="2:10" s="8" customFormat="1" ht="15" hidden="1">
      <c r="B108" s="93"/>
      <c r="D108" s="94" t="s">
        <v>106</v>
      </c>
      <c r="E108" s="95"/>
      <c r="F108" s="95"/>
      <c r="G108" s="95"/>
      <c r="H108" s="95"/>
      <c r="I108" s="95"/>
      <c r="J108" s="96" t="e">
        <f>#REF!</f>
        <v>#REF!</v>
      </c>
    </row>
    <row r="109" spans="2:10" s="9" customFormat="1" ht="12.75" hidden="1">
      <c r="B109" s="97"/>
      <c r="D109" s="98" t="s">
        <v>107</v>
      </c>
      <c r="E109" s="99"/>
      <c r="F109" s="99"/>
      <c r="G109" s="99"/>
      <c r="H109" s="99"/>
      <c r="I109" s="99"/>
      <c r="J109" s="100" t="e">
        <f>#REF!</f>
        <v>#REF!</v>
      </c>
    </row>
    <row r="110" spans="2:10" s="1" customFormat="1" hidden="1">
      <c r="B110" s="31"/>
    </row>
    <row r="111" spans="2:10" s="1" customFormat="1" hidden="1">
      <c r="B111" s="43"/>
      <c r="C111" s="44"/>
      <c r="D111" s="44"/>
      <c r="E111" s="44"/>
      <c r="F111" s="44"/>
      <c r="G111" s="44"/>
      <c r="H111" s="44"/>
      <c r="I111" s="44"/>
      <c r="J111" s="44"/>
    </row>
    <row r="115" spans="2:19" s="1" customFormat="1">
      <c r="B115" s="45"/>
    </row>
    <row r="116" spans="2:19" s="1" customFormat="1" ht="18">
      <c r="B116" s="31"/>
      <c r="C116" s="20" t="s">
        <v>108</v>
      </c>
    </row>
    <row r="117" spans="2:19" s="1" customFormat="1">
      <c r="B117" s="31"/>
    </row>
    <row r="118" spans="2:19" s="1" customFormat="1" ht="12.75">
      <c r="B118" s="31"/>
      <c r="C118" s="26" t="s">
        <v>15</v>
      </c>
    </row>
    <row r="119" spans="2:19" s="1" customFormat="1" ht="12.75">
      <c r="B119" s="31"/>
      <c r="E119" s="509" t="str">
        <f>E7</f>
        <v>Přístavba výrobní haly PZP Merlin</v>
      </c>
      <c r="F119" s="510"/>
      <c r="G119" s="510"/>
      <c r="H119" s="510"/>
    </row>
    <row r="120" spans="2:19" s="1" customFormat="1" ht="12.75">
      <c r="B120" s="31"/>
      <c r="C120" s="26" t="s">
        <v>89</v>
      </c>
    </row>
    <row r="121" spans="2:19" s="1" customFormat="1" ht="14.25" customHeight="1">
      <c r="B121" s="31"/>
      <c r="E121" s="485" t="str">
        <f>E9</f>
        <v>Zdravotechnické instalace</v>
      </c>
      <c r="F121" s="508"/>
      <c r="G121" s="508"/>
      <c r="H121" s="508"/>
    </row>
    <row r="122" spans="2:19" s="1" customFormat="1">
      <c r="B122" s="31"/>
    </row>
    <row r="123" spans="2:19" s="1" customFormat="1" ht="12.75">
      <c r="B123" s="31"/>
      <c r="C123" s="26" t="s">
        <v>20</v>
      </c>
      <c r="F123" s="24" t="s">
        <v>222</v>
      </c>
      <c r="I123" s="26" t="s">
        <v>21</v>
      </c>
      <c r="J123" s="49" t="str">
        <f>IF(J12="","",J12)</f>
        <v/>
      </c>
    </row>
    <row r="124" spans="2:19" s="1" customFormat="1">
      <c r="B124" s="31"/>
    </row>
    <row r="125" spans="2:19" s="1" customFormat="1" ht="12.75">
      <c r="B125" s="31"/>
      <c r="C125" s="26" t="s">
        <v>24</v>
      </c>
      <c r="F125" s="24" t="s">
        <v>225</v>
      </c>
      <c r="I125" s="26" t="s">
        <v>30</v>
      </c>
      <c r="J125" s="29"/>
    </row>
    <row r="126" spans="2:19" s="1" customFormat="1" ht="12.75">
      <c r="B126" s="31"/>
      <c r="C126" s="26" t="s">
        <v>28</v>
      </c>
      <c r="F126" s="24"/>
      <c r="I126" s="26" t="s">
        <v>32</v>
      </c>
      <c r="J126" s="184"/>
    </row>
    <row r="127" spans="2:19" s="1" customFormat="1">
      <c r="B127" s="31"/>
    </row>
    <row r="128" spans="2:19" s="10" customFormat="1" ht="24">
      <c r="B128" s="101"/>
      <c r="C128" s="102" t="s">
        <v>109</v>
      </c>
      <c r="D128" s="103" t="s">
        <v>60</v>
      </c>
      <c r="E128" s="103" t="s">
        <v>56</v>
      </c>
      <c r="F128" s="103" t="s">
        <v>57</v>
      </c>
      <c r="G128" s="103" t="s">
        <v>110</v>
      </c>
      <c r="H128" s="103" t="s">
        <v>111</v>
      </c>
      <c r="I128" s="103" t="s">
        <v>112</v>
      </c>
      <c r="J128" s="103" t="s">
        <v>92</v>
      </c>
      <c r="L128" s="56" t="s">
        <v>1</v>
      </c>
      <c r="M128" s="56" t="s">
        <v>39</v>
      </c>
      <c r="N128" s="56" t="s">
        <v>114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7" t="s">
        <v>119</v>
      </c>
    </row>
    <row r="129" spans="2:64" s="1" customFormat="1" ht="15.75">
      <c r="B129" s="31"/>
      <c r="C129" s="60" t="s">
        <v>120</v>
      </c>
      <c r="J129" s="185">
        <f>J216</f>
        <v>0</v>
      </c>
      <c r="L129" s="50"/>
      <c r="M129" s="50"/>
      <c r="N129" s="50"/>
      <c r="O129" s="104" t="e">
        <f>O130+O183+#REF!</f>
        <v>#REF!</v>
      </c>
      <c r="P129" s="50"/>
      <c r="Q129" s="104" t="e">
        <f>Q130+Q183+#REF!</f>
        <v>#REF!</v>
      </c>
      <c r="R129" s="50"/>
      <c r="S129" s="105" t="e">
        <f>S130+S183+#REF!</f>
        <v>#REF!</v>
      </c>
      <c r="AS129" s="16" t="s">
        <v>74</v>
      </c>
      <c r="AT129" s="16" t="s">
        <v>94</v>
      </c>
      <c r="BJ129" s="106" t="e">
        <f>BJ130+BJ183+#REF!</f>
        <v>#REF!</v>
      </c>
    </row>
    <row r="130" spans="2:64" s="11" customFormat="1" ht="15">
      <c r="B130" s="107"/>
      <c r="C130" s="131"/>
      <c r="D130" s="222"/>
      <c r="E130" s="169" t="s">
        <v>121</v>
      </c>
      <c r="F130" s="169" t="s">
        <v>155</v>
      </c>
      <c r="G130" s="169"/>
      <c r="H130" s="170"/>
      <c r="I130" s="171"/>
      <c r="J130" s="171">
        <f>J131</f>
        <v>0</v>
      </c>
      <c r="O130" s="109">
        <f>O131+O139+O143+O154+O178</f>
        <v>0</v>
      </c>
      <c r="Q130" s="109">
        <f>Q131+Q139+Q143+Q154+Q178</f>
        <v>4.5000000000000005E-2</v>
      </c>
      <c r="S130" s="110">
        <f>S131+S139+S143+S154+S178</f>
        <v>35.129999999999995</v>
      </c>
      <c r="AQ130" s="108" t="s">
        <v>19</v>
      </c>
      <c r="AS130" s="111" t="s">
        <v>74</v>
      </c>
      <c r="AT130" s="111" t="s">
        <v>75</v>
      </c>
      <c r="AX130" s="108" t="s">
        <v>122</v>
      </c>
      <c r="BJ130" s="112">
        <f>BJ131+BJ139+BJ143+BJ154+BJ178</f>
        <v>0</v>
      </c>
    </row>
    <row r="131" spans="2:64" s="11" customFormat="1" ht="12.75">
      <c r="B131" s="107"/>
      <c r="C131" s="131"/>
      <c r="D131" s="223"/>
      <c r="E131" s="172" t="s">
        <v>86</v>
      </c>
      <c r="F131" s="172" t="s">
        <v>156</v>
      </c>
      <c r="G131" s="172"/>
      <c r="H131" s="173"/>
      <c r="I131" s="174"/>
      <c r="J131" s="174">
        <f>SUM(J132:J133)</f>
        <v>0</v>
      </c>
      <c r="O131" s="109">
        <f>SUM(O132:O138)</f>
        <v>0</v>
      </c>
      <c r="Q131" s="109">
        <f>SUM(Q132:Q138)</f>
        <v>3.0000000000000001E-3</v>
      </c>
      <c r="S131" s="110">
        <f>SUM(S132:S138)</f>
        <v>31.849999999999998</v>
      </c>
      <c r="AQ131" s="108" t="s">
        <v>19</v>
      </c>
      <c r="AS131" s="111" t="s">
        <v>74</v>
      </c>
      <c r="AT131" s="111" t="s">
        <v>19</v>
      </c>
      <c r="AX131" s="108" t="s">
        <v>122</v>
      </c>
      <c r="BJ131" s="112">
        <f>SUM(BJ132:BJ138)</f>
        <v>0</v>
      </c>
    </row>
    <row r="132" spans="2:64" s="1" customFormat="1" ht="22.5">
      <c r="B132" s="113"/>
      <c r="C132" s="131"/>
      <c r="D132" s="224">
        <v>1</v>
      </c>
      <c r="E132" s="175" t="s">
        <v>416</v>
      </c>
      <c r="F132" s="175" t="s">
        <v>417</v>
      </c>
      <c r="G132" s="175" t="s">
        <v>129</v>
      </c>
      <c r="H132" s="176">
        <v>25</v>
      </c>
      <c r="I132" s="177"/>
      <c r="J132" s="177">
        <f>H132*I132</f>
        <v>0</v>
      </c>
      <c r="L132" s="132" t="s">
        <v>1</v>
      </c>
      <c r="M132" s="114" t="s">
        <v>40</v>
      </c>
      <c r="O132" s="115">
        <f>N132*H132</f>
        <v>0</v>
      </c>
      <c r="P132" s="115">
        <v>1.2E-4</v>
      </c>
      <c r="Q132" s="115">
        <f>P132*H132</f>
        <v>3.0000000000000001E-3</v>
      </c>
      <c r="R132" s="115">
        <v>0.23</v>
      </c>
      <c r="S132" s="116">
        <f>R132*H132</f>
        <v>5.75</v>
      </c>
      <c r="AQ132" s="117" t="s">
        <v>84</v>
      </c>
      <c r="AS132" s="117" t="s">
        <v>123</v>
      </c>
      <c r="AT132" s="117" t="s">
        <v>81</v>
      </c>
      <c r="AX132" s="16" t="s">
        <v>122</v>
      </c>
      <c r="BD132" s="118">
        <f>IF(M132="základní",J132,0)</f>
        <v>0</v>
      </c>
      <c r="BE132" s="118">
        <f>IF(M132="snížená",J132,0)</f>
        <v>0</v>
      </c>
      <c r="BF132" s="118">
        <f>IF(M132="zákl. přenesená",J132,0)</f>
        <v>0</v>
      </c>
      <c r="BG132" s="118">
        <f>IF(M132="sníž. přenesená",J132,0)</f>
        <v>0</v>
      </c>
      <c r="BH132" s="118">
        <f>IF(M132="nulová",J132,0)</f>
        <v>0</v>
      </c>
      <c r="BI132" s="16" t="s">
        <v>19</v>
      </c>
      <c r="BJ132" s="118">
        <f>ROUND(I132*H132,2)</f>
        <v>0</v>
      </c>
      <c r="BK132" s="16" t="s">
        <v>84</v>
      </c>
      <c r="BL132" s="117" t="s">
        <v>125</v>
      </c>
    </row>
    <row r="133" spans="2:64" s="12" customFormat="1">
      <c r="B133" s="119"/>
      <c r="C133" s="131"/>
      <c r="D133" s="224">
        <v>18</v>
      </c>
      <c r="E133" s="175" t="s">
        <v>418</v>
      </c>
      <c r="F133" s="175" t="s">
        <v>419</v>
      </c>
      <c r="G133" s="175" t="s">
        <v>129</v>
      </c>
      <c r="H133" s="176">
        <v>2</v>
      </c>
      <c r="I133" s="177"/>
      <c r="J133" s="177">
        <f>H133*I133</f>
        <v>0</v>
      </c>
      <c r="S133" s="121"/>
      <c r="AS133" s="120" t="s">
        <v>126</v>
      </c>
      <c r="AT133" s="120" t="s">
        <v>81</v>
      </c>
      <c r="AU133" s="12" t="s">
        <v>19</v>
      </c>
      <c r="AV133" s="12" t="s">
        <v>31</v>
      </c>
      <c r="AW133" s="12" t="s">
        <v>75</v>
      </c>
      <c r="AX133" s="120" t="s">
        <v>122</v>
      </c>
    </row>
    <row r="134" spans="2:64" s="12" customFormat="1" ht="15">
      <c r="B134" s="119"/>
      <c r="C134" s="131"/>
      <c r="D134" s="222"/>
      <c r="E134" s="169" t="s">
        <v>142</v>
      </c>
      <c r="F134" s="169" t="s">
        <v>157</v>
      </c>
      <c r="G134" s="169"/>
      <c r="H134" s="170"/>
      <c r="I134" s="171"/>
      <c r="J134" s="171">
        <f>J135+J144+J161+J177+J187+J192+J199+J210</f>
        <v>0</v>
      </c>
      <c r="S134" s="121"/>
      <c r="AS134" s="120" t="s">
        <v>126</v>
      </c>
      <c r="AT134" s="120" t="s">
        <v>81</v>
      </c>
      <c r="AU134" s="12" t="s">
        <v>19</v>
      </c>
      <c r="AV134" s="12" t="s">
        <v>31</v>
      </c>
      <c r="AW134" s="12" t="s">
        <v>75</v>
      </c>
      <c r="AX134" s="120" t="s">
        <v>122</v>
      </c>
    </row>
    <row r="135" spans="2:64" s="13" customFormat="1" ht="12.75">
      <c r="B135" s="122"/>
      <c r="C135" s="131"/>
      <c r="D135" s="223"/>
      <c r="E135" s="172" t="s">
        <v>166</v>
      </c>
      <c r="F135" s="172" t="s">
        <v>169</v>
      </c>
      <c r="G135" s="172"/>
      <c r="H135" s="173"/>
      <c r="I135" s="174"/>
      <c r="J135" s="174">
        <f>SUM(J136:J143)</f>
        <v>0</v>
      </c>
      <c r="S135" s="124"/>
      <c r="AS135" s="123" t="s">
        <v>126</v>
      </c>
      <c r="AT135" s="123" t="s">
        <v>81</v>
      </c>
      <c r="AU135" s="13" t="s">
        <v>81</v>
      </c>
      <c r="AV135" s="13" t="s">
        <v>31</v>
      </c>
      <c r="AW135" s="13" t="s">
        <v>75</v>
      </c>
      <c r="AX135" s="123" t="s">
        <v>122</v>
      </c>
    </row>
    <row r="136" spans="2:64" s="14" customFormat="1" ht="22.5">
      <c r="B136" s="125"/>
      <c r="C136" s="131"/>
      <c r="D136" s="224">
        <v>26</v>
      </c>
      <c r="E136" s="175" t="s">
        <v>420</v>
      </c>
      <c r="F136" s="175" t="s">
        <v>421</v>
      </c>
      <c r="G136" s="175" t="s">
        <v>127</v>
      </c>
      <c r="H136" s="176">
        <v>395</v>
      </c>
      <c r="I136" s="177"/>
      <c r="J136" s="177">
        <f>H136*I136</f>
        <v>0</v>
      </c>
      <c r="S136" s="127"/>
      <c r="AS136" s="126" t="s">
        <v>126</v>
      </c>
      <c r="AT136" s="126" t="s">
        <v>81</v>
      </c>
      <c r="AU136" s="14" t="s">
        <v>84</v>
      </c>
      <c r="AV136" s="14" t="s">
        <v>31</v>
      </c>
      <c r="AW136" s="14" t="s">
        <v>19</v>
      </c>
      <c r="AX136" s="126" t="s">
        <v>122</v>
      </c>
    </row>
    <row r="137" spans="2:64" s="1" customFormat="1" ht="12">
      <c r="B137" s="113"/>
      <c r="C137" s="131"/>
      <c r="D137" s="225">
        <v>27</v>
      </c>
      <c r="E137" s="181" t="s">
        <v>422</v>
      </c>
      <c r="F137" s="181" t="s">
        <v>423</v>
      </c>
      <c r="G137" s="181" t="s">
        <v>127</v>
      </c>
      <c r="H137" s="182">
        <v>90</v>
      </c>
      <c r="I137" s="183"/>
      <c r="J137" s="177">
        <f t="shared" ref="J137:J143" si="0">H137*I137</f>
        <v>0</v>
      </c>
      <c r="L137" s="132" t="s">
        <v>1</v>
      </c>
      <c r="M137" s="114" t="s">
        <v>40</v>
      </c>
      <c r="O137" s="115">
        <f>N137*H137</f>
        <v>0</v>
      </c>
      <c r="P137" s="115">
        <v>0</v>
      </c>
      <c r="Q137" s="115">
        <f>P137*H137</f>
        <v>0</v>
      </c>
      <c r="R137" s="115">
        <v>0.28999999999999998</v>
      </c>
      <c r="S137" s="116">
        <f>R137*H137</f>
        <v>26.099999999999998</v>
      </c>
      <c r="AQ137" s="117" t="s">
        <v>84</v>
      </c>
      <c r="AS137" s="117" t="s">
        <v>123</v>
      </c>
      <c r="AT137" s="117" t="s">
        <v>81</v>
      </c>
      <c r="AX137" s="16" t="s">
        <v>122</v>
      </c>
      <c r="BD137" s="118">
        <f>IF(M137="základní",J137,0)</f>
        <v>0</v>
      </c>
      <c r="BE137" s="118">
        <f>IF(M137="snížená",J137,0)</f>
        <v>0</v>
      </c>
      <c r="BF137" s="118">
        <f>IF(M137="zákl. přenesená",J137,0)</f>
        <v>0</v>
      </c>
      <c r="BG137" s="118">
        <f>IF(M137="sníž. přenesená",J137,0)</f>
        <v>0</v>
      </c>
      <c r="BH137" s="118">
        <f>IF(M137="nulová",J137,0)</f>
        <v>0</v>
      </c>
      <c r="BI137" s="16" t="s">
        <v>19</v>
      </c>
      <c r="BJ137" s="118">
        <f>ROUND(I137*H137,2)</f>
        <v>0</v>
      </c>
      <c r="BK137" s="16" t="s">
        <v>84</v>
      </c>
      <c r="BL137" s="117" t="s">
        <v>128</v>
      </c>
    </row>
    <row r="138" spans="2:64" s="13" customFormat="1">
      <c r="B138" s="122"/>
      <c r="C138" s="131"/>
      <c r="D138" s="225">
        <v>28</v>
      </c>
      <c r="E138" s="181" t="s">
        <v>424</v>
      </c>
      <c r="F138" s="181" t="s">
        <v>425</v>
      </c>
      <c r="G138" s="181" t="s">
        <v>127</v>
      </c>
      <c r="H138" s="182">
        <v>100</v>
      </c>
      <c r="I138" s="183"/>
      <c r="J138" s="177">
        <f t="shared" si="0"/>
        <v>0</v>
      </c>
      <c r="S138" s="124"/>
      <c r="AS138" s="123" t="s">
        <v>126</v>
      </c>
      <c r="AT138" s="123" t="s">
        <v>81</v>
      </c>
      <c r="AU138" s="13" t="s">
        <v>81</v>
      </c>
      <c r="AV138" s="13" t="s">
        <v>31</v>
      </c>
      <c r="AW138" s="13" t="s">
        <v>19</v>
      </c>
      <c r="AX138" s="123" t="s">
        <v>122</v>
      </c>
    </row>
    <row r="139" spans="2:64" s="11" customFormat="1">
      <c r="B139" s="107"/>
      <c r="C139" s="131"/>
      <c r="D139" s="225">
        <v>29</v>
      </c>
      <c r="E139" s="181" t="s">
        <v>426</v>
      </c>
      <c r="F139" s="181" t="s">
        <v>427</v>
      </c>
      <c r="G139" s="181" t="s">
        <v>127</v>
      </c>
      <c r="H139" s="182">
        <v>45</v>
      </c>
      <c r="I139" s="183"/>
      <c r="J139" s="177">
        <f t="shared" si="0"/>
        <v>0</v>
      </c>
      <c r="O139" s="109">
        <f>SUM(O140:O142)</f>
        <v>0</v>
      </c>
      <c r="Q139" s="109">
        <f>SUM(Q140:Q142)</f>
        <v>0</v>
      </c>
      <c r="S139" s="110">
        <f>SUM(S140:S142)</f>
        <v>0</v>
      </c>
      <c r="AQ139" s="108" t="s">
        <v>19</v>
      </c>
      <c r="AS139" s="111" t="s">
        <v>74</v>
      </c>
      <c r="AT139" s="111" t="s">
        <v>19</v>
      </c>
      <c r="AX139" s="108" t="s">
        <v>122</v>
      </c>
      <c r="BJ139" s="112">
        <f>SUM(BJ140:BJ142)</f>
        <v>0</v>
      </c>
    </row>
    <row r="140" spans="2:64" s="1" customFormat="1" ht="12">
      <c r="B140" s="113"/>
      <c r="C140" s="131"/>
      <c r="D140" s="225">
        <v>30</v>
      </c>
      <c r="E140" s="181" t="s">
        <v>428</v>
      </c>
      <c r="F140" s="181" t="s">
        <v>429</v>
      </c>
      <c r="G140" s="181" t="s">
        <v>127</v>
      </c>
      <c r="H140" s="182">
        <v>50</v>
      </c>
      <c r="I140" s="183"/>
      <c r="J140" s="177">
        <f t="shared" si="0"/>
        <v>0</v>
      </c>
      <c r="L140" s="132" t="s">
        <v>1</v>
      </c>
      <c r="M140" s="114" t="s">
        <v>40</v>
      </c>
      <c r="O140" s="115">
        <f>N140*H140</f>
        <v>0</v>
      </c>
      <c r="P140" s="115">
        <v>0</v>
      </c>
      <c r="Q140" s="115">
        <f>P140*H140</f>
        <v>0</v>
      </c>
      <c r="R140" s="115">
        <v>0</v>
      </c>
      <c r="S140" s="116">
        <f>R140*H140</f>
        <v>0</v>
      </c>
      <c r="AQ140" s="117" t="s">
        <v>84</v>
      </c>
      <c r="AS140" s="117" t="s">
        <v>123</v>
      </c>
      <c r="AT140" s="117" t="s">
        <v>81</v>
      </c>
      <c r="AX140" s="16" t="s">
        <v>122</v>
      </c>
      <c r="BD140" s="118">
        <f>IF(M140="základní",J140,0)</f>
        <v>0</v>
      </c>
      <c r="BE140" s="118">
        <f>IF(M140="snížená",J140,0)</f>
        <v>0</v>
      </c>
      <c r="BF140" s="118">
        <f>IF(M140="zákl. přenesená",J140,0)</f>
        <v>0</v>
      </c>
      <c r="BG140" s="118">
        <f>IF(M140="sníž. přenesená",J140,0)</f>
        <v>0</v>
      </c>
      <c r="BH140" s="118">
        <f>IF(M140="nulová",J140,0)</f>
        <v>0</v>
      </c>
      <c r="BI140" s="16" t="s">
        <v>19</v>
      </c>
      <c r="BJ140" s="118">
        <f>ROUND(I140*H140,2)</f>
        <v>0</v>
      </c>
      <c r="BK140" s="16" t="s">
        <v>84</v>
      </c>
      <c r="BL140" s="117" t="s">
        <v>130</v>
      </c>
    </row>
    <row r="141" spans="2:64" s="1" customFormat="1" ht="12">
      <c r="B141" s="113"/>
      <c r="C141" s="131"/>
      <c r="D141" s="225">
        <v>31</v>
      </c>
      <c r="E141" s="181" t="s">
        <v>430</v>
      </c>
      <c r="F141" s="181" t="s">
        <v>431</v>
      </c>
      <c r="G141" s="181" t="s">
        <v>127</v>
      </c>
      <c r="H141" s="182">
        <v>40</v>
      </c>
      <c r="I141" s="183"/>
      <c r="J141" s="177">
        <f t="shared" si="0"/>
        <v>0</v>
      </c>
      <c r="L141" s="132" t="s">
        <v>1</v>
      </c>
      <c r="M141" s="114" t="s">
        <v>40</v>
      </c>
      <c r="O141" s="115">
        <f>N141*H141</f>
        <v>0</v>
      </c>
      <c r="P141" s="115">
        <v>0</v>
      </c>
      <c r="Q141" s="115">
        <f>P141*H141</f>
        <v>0</v>
      </c>
      <c r="R141" s="115">
        <v>0</v>
      </c>
      <c r="S141" s="116">
        <f>R141*H141</f>
        <v>0</v>
      </c>
      <c r="AQ141" s="117" t="s">
        <v>84</v>
      </c>
      <c r="AS141" s="117" t="s">
        <v>123</v>
      </c>
      <c r="AT141" s="117" t="s">
        <v>81</v>
      </c>
      <c r="AX141" s="16" t="s">
        <v>122</v>
      </c>
      <c r="BD141" s="118">
        <f>IF(M141="základní",J141,0)</f>
        <v>0</v>
      </c>
      <c r="BE141" s="118">
        <f>IF(M141="snížená",J141,0)</f>
        <v>0</v>
      </c>
      <c r="BF141" s="118">
        <f>IF(M141="zákl. přenesená",J141,0)</f>
        <v>0</v>
      </c>
      <c r="BG141" s="118">
        <f>IF(M141="sníž. přenesená",J141,0)</f>
        <v>0</v>
      </c>
      <c r="BH141" s="118">
        <f>IF(M141="nulová",J141,0)</f>
        <v>0</v>
      </c>
      <c r="BI141" s="16" t="s">
        <v>19</v>
      </c>
      <c r="BJ141" s="118">
        <f>ROUND(I141*H141,2)</f>
        <v>0</v>
      </c>
      <c r="BK141" s="16" t="s">
        <v>84</v>
      </c>
      <c r="BL141" s="117" t="s">
        <v>131</v>
      </c>
    </row>
    <row r="142" spans="2:64" s="1" customFormat="1" ht="12">
      <c r="B142" s="113"/>
      <c r="C142" s="131"/>
      <c r="D142" s="225">
        <v>32</v>
      </c>
      <c r="E142" s="181" t="s">
        <v>432</v>
      </c>
      <c r="F142" s="181" t="s">
        <v>433</v>
      </c>
      <c r="G142" s="181" t="s">
        <v>127</v>
      </c>
      <c r="H142" s="182">
        <v>40</v>
      </c>
      <c r="I142" s="183"/>
      <c r="J142" s="177">
        <f t="shared" si="0"/>
        <v>0</v>
      </c>
      <c r="L142" s="132" t="s">
        <v>1</v>
      </c>
      <c r="M142" s="114" t="s">
        <v>40</v>
      </c>
      <c r="O142" s="115">
        <f>N142*H142</f>
        <v>0</v>
      </c>
      <c r="P142" s="115">
        <v>0</v>
      </c>
      <c r="Q142" s="115">
        <f>P142*H142</f>
        <v>0</v>
      </c>
      <c r="R142" s="115">
        <v>0</v>
      </c>
      <c r="S142" s="116">
        <f>R142*H142</f>
        <v>0</v>
      </c>
      <c r="AQ142" s="117" t="s">
        <v>84</v>
      </c>
      <c r="AS142" s="117" t="s">
        <v>123</v>
      </c>
      <c r="AT142" s="117" t="s">
        <v>81</v>
      </c>
      <c r="AX142" s="16" t="s">
        <v>122</v>
      </c>
      <c r="BD142" s="118">
        <f>IF(M142="základní",J142,0)</f>
        <v>0</v>
      </c>
      <c r="BE142" s="118">
        <f>IF(M142="snížená",J142,0)</f>
        <v>0</v>
      </c>
      <c r="BF142" s="118">
        <f>IF(M142="zákl. přenesená",J142,0)</f>
        <v>0</v>
      </c>
      <c r="BG142" s="118">
        <f>IF(M142="sníž. přenesená",J142,0)</f>
        <v>0</v>
      </c>
      <c r="BH142" s="118">
        <f>IF(M142="nulová",J142,0)</f>
        <v>0</v>
      </c>
      <c r="BI142" s="16" t="s">
        <v>19</v>
      </c>
      <c r="BJ142" s="118">
        <f>ROUND(I142*H142,2)</f>
        <v>0</v>
      </c>
      <c r="BK142" s="16" t="s">
        <v>84</v>
      </c>
      <c r="BL142" s="117" t="s">
        <v>132</v>
      </c>
    </row>
    <row r="143" spans="2:64" s="11" customFormat="1">
      <c r="B143" s="107"/>
      <c r="C143" s="131"/>
      <c r="D143" s="225">
        <v>33</v>
      </c>
      <c r="E143" s="181" t="s">
        <v>434</v>
      </c>
      <c r="F143" s="181" t="s">
        <v>435</v>
      </c>
      <c r="G143" s="181" t="s">
        <v>127</v>
      </c>
      <c r="H143" s="182">
        <v>30</v>
      </c>
      <c r="I143" s="183"/>
      <c r="J143" s="177">
        <f t="shared" si="0"/>
        <v>0</v>
      </c>
      <c r="O143" s="109">
        <f>SUM(O144:O153)</f>
        <v>0</v>
      </c>
      <c r="Q143" s="109">
        <f>SUM(Q144:Q153)</f>
        <v>4.2000000000000003E-2</v>
      </c>
      <c r="S143" s="110">
        <f>SUM(S144:S153)</f>
        <v>0</v>
      </c>
      <c r="AQ143" s="108" t="s">
        <v>19</v>
      </c>
      <c r="AS143" s="111" t="s">
        <v>74</v>
      </c>
      <c r="AT143" s="111" t="s">
        <v>19</v>
      </c>
      <c r="AX143" s="108" t="s">
        <v>122</v>
      </c>
      <c r="BJ143" s="112">
        <f>SUM(BJ144:BJ153)</f>
        <v>0</v>
      </c>
    </row>
    <row r="144" spans="2:64" s="1" customFormat="1" ht="12.75">
      <c r="B144" s="113"/>
      <c r="C144" s="131"/>
      <c r="D144" s="223"/>
      <c r="E144" s="172" t="s">
        <v>436</v>
      </c>
      <c r="F144" s="172" t="s">
        <v>437</v>
      </c>
      <c r="G144" s="172"/>
      <c r="H144" s="173"/>
      <c r="I144" s="174"/>
      <c r="J144" s="174">
        <f>SUM(J145:J160)</f>
        <v>0</v>
      </c>
      <c r="L144" s="132" t="s">
        <v>1</v>
      </c>
      <c r="M144" s="114" t="s">
        <v>40</v>
      </c>
      <c r="O144" s="115">
        <f>N144*H144</f>
        <v>0</v>
      </c>
      <c r="P144" s="115">
        <v>0</v>
      </c>
      <c r="Q144" s="115">
        <f>P144*H144</f>
        <v>0</v>
      </c>
      <c r="R144" s="115">
        <v>0</v>
      </c>
      <c r="S144" s="116">
        <f>R144*H144</f>
        <v>0</v>
      </c>
      <c r="AQ144" s="117" t="s">
        <v>84</v>
      </c>
      <c r="AS144" s="117" t="s">
        <v>123</v>
      </c>
      <c r="AT144" s="117" t="s">
        <v>81</v>
      </c>
      <c r="AX144" s="16" t="s">
        <v>122</v>
      </c>
      <c r="BD144" s="118">
        <f>IF(M144="základní",J144,0)</f>
        <v>0</v>
      </c>
      <c r="BE144" s="118">
        <f>IF(M144="snížená",J144,0)</f>
        <v>0</v>
      </c>
      <c r="BF144" s="118">
        <f>IF(M144="zákl. přenesená",J144,0)</f>
        <v>0</v>
      </c>
      <c r="BG144" s="118">
        <f>IF(M144="sníž. přenesená",J144,0)</f>
        <v>0</v>
      </c>
      <c r="BH144" s="118">
        <f>IF(M144="nulová",J144,0)</f>
        <v>0</v>
      </c>
      <c r="BI144" s="16" t="s">
        <v>19</v>
      </c>
      <c r="BJ144" s="118">
        <f>ROUND(I144*H144,2)</f>
        <v>0</v>
      </c>
      <c r="BK144" s="16" t="s">
        <v>84</v>
      </c>
      <c r="BL144" s="117" t="s">
        <v>133</v>
      </c>
    </row>
    <row r="145" spans="2:64" s="12" customFormat="1">
      <c r="B145" s="119"/>
      <c r="C145" s="131"/>
      <c r="D145" s="224">
        <v>2</v>
      </c>
      <c r="E145" s="175" t="s">
        <v>438</v>
      </c>
      <c r="F145" s="175" t="s">
        <v>439</v>
      </c>
      <c r="G145" s="175" t="s">
        <v>127</v>
      </c>
      <c r="H145" s="176">
        <v>25</v>
      </c>
      <c r="I145" s="177"/>
      <c r="J145" s="177">
        <f t="shared" ref="J145:J159" si="1">H145*I145</f>
        <v>0</v>
      </c>
      <c r="S145" s="121"/>
      <c r="AS145" s="120" t="s">
        <v>126</v>
      </c>
      <c r="AT145" s="120" t="s">
        <v>81</v>
      </c>
      <c r="AU145" s="12" t="s">
        <v>19</v>
      </c>
      <c r="AV145" s="12" t="s">
        <v>31</v>
      </c>
      <c r="AW145" s="12" t="s">
        <v>75</v>
      </c>
      <c r="AX145" s="120" t="s">
        <v>122</v>
      </c>
    </row>
    <row r="146" spans="2:64" s="13" customFormat="1">
      <c r="B146" s="122"/>
      <c r="C146" s="131"/>
      <c r="D146" s="224">
        <v>3</v>
      </c>
      <c r="E146" s="175" t="s">
        <v>440</v>
      </c>
      <c r="F146" s="175" t="s">
        <v>441</v>
      </c>
      <c r="G146" s="175" t="s">
        <v>127</v>
      </c>
      <c r="H146" s="176">
        <v>35</v>
      </c>
      <c r="I146" s="177"/>
      <c r="J146" s="177">
        <f t="shared" si="1"/>
        <v>0</v>
      </c>
      <c r="S146" s="124"/>
      <c r="AS146" s="123" t="s">
        <v>126</v>
      </c>
      <c r="AT146" s="123" t="s">
        <v>81</v>
      </c>
      <c r="AU146" s="13" t="s">
        <v>81</v>
      </c>
      <c r="AV146" s="13" t="s">
        <v>31</v>
      </c>
      <c r="AW146" s="13" t="s">
        <v>75</v>
      </c>
      <c r="AX146" s="123" t="s">
        <v>122</v>
      </c>
    </row>
    <row r="147" spans="2:64" s="12" customFormat="1">
      <c r="B147" s="119"/>
      <c r="C147" s="131"/>
      <c r="D147" s="224">
        <v>4</v>
      </c>
      <c r="E147" s="175" t="s">
        <v>442</v>
      </c>
      <c r="F147" s="175" t="s">
        <v>443</v>
      </c>
      <c r="G147" s="175" t="s">
        <v>127</v>
      </c>
      <c r="H147" s="176">
        <v>32</v>
      </c>
      <c r="I147" s="177"/>
      <c r="J147" s="177">
        <f t="shared" si="1"/>
        <v>0</v>
      </c>
      <c r="S147" s="121"/>
      <c r="AS147" s="120" t="s">
        <v>126</v>
      </c>
      <c r="AT147" s="120" t="s">
        <v>81</v>
      </c>
      <c r="AU147" s="12" t="s">
        <v>19</v>
      </c>
      <c r="AV147" s="12" t="s">
        <v>31</v>
      </c>
      <c r="AW147" s="12" t="s">
        <v>75</v>
      </c>
      <c r="AX147" s="120" t="s">
        <v>122</v>
      </c>
    </row>
    <row r="148" spans="2:64" s="13" customFormat="1">
      <c r="B148" s="122"/>
      <c r="C148" s="131"/>
      <c r="D148" s="224">
        <v>11</v>
      </c>
      <c r="E148" s="175" t="s">
        <v>444</v>
      </c>
      <c r="F148" s="175" t="s">
        <v>445</v>
      </c>
      <c r="G148" s="175" t="s">
        <v>127</v>
      </c>
      <c r="H148" s="176">
        <v>10</v>
      </c>
      <c r="I148" s="177"/>
      <c r="J148" s="177">
        <f t="shared" si="1"/>
        <v>0</v>
      </c>
      <c r="S148" s="124"/>
      <c r="AS148" s="123" t="s">
        <v>126</v>
      </c>
      <c r="AT148" s="123" t="s">
        <v>81</v>
      </c>
      <c r="AU148" s="13" t="s">
        <v>81</v>
      </c>
      <c r="AV148" s="13" t="s">
        <v>31</v>
      </c>
      <c r="AW148" s="13" t="s">
        <v>75</v>
      </c>
      <c r="AX148" s="123" t="s">
        <v>122</v>
      </c>
    </row>
    <row r="149" spans="2:64" s="14" customFormat="1">
      <c r="B149" s="125"/>
      <c r="C149" s="131"/>
      <c r="D149" s="224">
        <v>12</v>
      </c>
      <c r="E149" s="175" t="s">
        <v>446</v>
      </c>
      <c r="F149" s="175" t="s">
        <v>447</v>
      </c>
      <c r="G149" s="175" t="s">
        <v>127</v>
      </c>
      <c r="H149" s="176">
        <v>3</v>
      </c>
      <c r="I149" s="177"/>
      <c r="J149" s="177">
        <f t="shared" si="1"/>
        <v>0</v>
      </c>
      <c r="S149" s="127"/>
      <c r="AS149" s="126" t="s">
        <v>126</v>
      </c>
      <c r="AT149" s="126" t="s">
        <v>81</v>
      </c>
      <c r="AU149" s="14" t="s">
        <v>84</v>
      </c>
      <c r="AV149" s="14" t="s">
        <v>31</v>
      </c>
      <c r="AW149" s="14" t="s">
        <v>19</v>
      </c>
      <c r="AX149" s="126" t="s">
        <v>122</v>
      </c>
    </row>
    <row r="150" spans="2:64" s="1" customFormat="1" ht="12">
      <c r="B150" s="113"/>
      <c r="C150" s="131"/>
      <c r="D150" s="224">
        <v>8</v>
      </c>
      <c r="E150" s="175" t="s">
        <v>448</v>
      </c>
      <c r="F150" s="175" t="s">
        <v>449</v>
      </c>
      <c r="G150" s="175" t="s">
        <v>127</v>
      </c>
      <c r="H150" s="176">
        <v>30</v>
      </c>
      <c r="I150" s="177"/>
      <c r="J150" s="177">
        <f t="shared" si="1"/>
        <v>0</v>
      </c>
      <c r="L150" s="132" t="s">
        <v>1</v>
      </c>
      <c r="M150" s="114" t="s">
        <v>40</v>
      </c>
      <c r="O150" s="115">
        <f>N150*H150</f>
        <v>0</v>
      </c>
      <c r="P150" s="115">
        <v>1.4E-3</v>
      </c>
      <c r="Q150" s="115">
        <f>P150*H150</f>
        <v>4.2000000000000003E-2</v>
      </c>
      <c r="R150" s="115">
        <v>0</v>
      </c>
      <c r="S150" s="116">
        <f>R150*H150</f>
        <v>0</v>
      </c>
      <c r="AQ150" s="117" t="s">
        <v>84</v>
      </c>
      <c r="AS150" s="117" t="s">
        <v>123</v>
      </c>
      <c r="AT150" s="117" t="s">
        <v>81</v>
      </c>
      <c r="AX150" s="16" t="s">
        <v>122</v>
      </c>
      <c r="BD150" s="118">
        <f>IF(M150="základní",J150,0)</f>
        <v>0</v>
      </c>
      <c r="BE150" s="118">
        <f>IF(M150="snížená",J150,0)</f>
        <v>0</v>
      </c>
      <c r="BF150" s="118">
        <f>IF(M150="zákl. přenesená",J150,0)</f>
        <v>0</v>
      </c>
      <c r="BG150" s="118">
        <f>IF(M150="sníž. přenesená",J150,0)</f>
        <v>0</v>
      </c>
      <c r="BH150" s="118">
        <f>IF(M150="nulová",J150,0)</f>
        <v>0</v>
      </c>
      <c r="BI150" s="16" t="s">
        <v>19</v>
      </c>
      <c r="BJ150" s="118">
        <f>ROUND(I150*H150,2)</f>
        <v>0</v>
      </c>
      <c r="BK150" s="16" t="s">
        <v>84</v>
      </c>
      <c r="BL150" s="117" t="s">
        <v>134</v>
      </c>
    </row>
    <row r="151" spans="2:64" s="12" customFormat="1">
      <c r="B151" s="119"/>
      <c r="C151" s="131"/>
      <c r="D151" s="224">
        <v>9</v>
      </c>
      <c r="E151" s="175" t="s">
        <v>450</v>
      </c>
      <c r="F151" s="175" t="s">
        <v>451</v>
      </c>
      <c r="G151" s="175" t="s">
        <v>127</v>
      </c>
      <c r="H151" s="176">
        <v>12</v>
      </c>
      <c r="I151" s="177"/>
      <c r="J151" s="177">
        <f t="shared" si="1"/>
        <v>0</v>
      </c>
      <c r="S151" s="121"/>
      <c r="AS151" s="120" t="s">
        <v>126</v>
      </c>
      <c r="AT151" s="120" t="s">
        <v>81</v>
      </c>
      <c r="AU151" s="12" t="s">
        <v>19</v>
      </c>
      <c r="AV151" s="12" t="s">
        <v>31</v>
      </c>
      <c r="AW151" s="12" t="s">
        <v>75</v>
      </c>
      <c r="AX151" s="120" t="s">
        <v>122</v>
      </c>
    </row>
    <row r="152" spans="2:64" s="12" customFormat="1">
      <c r="B152" s="119"/>
      <c r="C152" s="131"/>
      <c r="D152" s="224">
        <v>10</v>
      </c>
      <c r="E152" s="175" t="s">
        <v>452</v>
      </c>
      <c r="F152" s="175" t="s">
        <v>453</v>
      </c>
      <c r="G152" s="175" t="s">
        <v>127</v>
      </c>
      <c r="H152" s="176">
        <v>9</v>
      </c>
      <c r="I152" s="177"/>
      <c r="J152" s="177">
        <f t="shared" si="1"/>
        <v>0</v>
      </c>
      <c r="S152" s="121"/>
      <c r="AS152" s="120" t="s">
        <v>126</v>
      </c>
      <c r="AT152" s="120" t="s">
        <v>81</v>
      </c>
      <c r="AU152" s="12" t="s">
        <v>19</v>
      </c>
      <c r="AV152" s="12" t="s">
        <v>31</v>
      </c>
      <c r="AW152" s="12" t="s">
        <v>75</v>
      </c>
      <c r="AX152" s="120" t="s">
        <v>122</v>
      </c>
    </row>
    <row r="153" spans="2:64" s="13" customFormat="1">
      <c r="B153" s="122"/>
      <c r="C153" s="131"/>
      <c r="D153" s="224">
        <v>13</v>
      </c>
      <c r="E153" s="175" t="s">
        <v>454</v>
      </c>
      <c r="F153" s="175" t="s">
        <v>455</v>
      </c>
      <c r="G153" s="175" t="s">
        <v>129</v>
      </c>
      <c r="H153" s="176">
        <v>6</v>
      </c>
      <c r="I153" s="177"/>
      <c r="J153" s="177">
        <f t="shared" si="1"/>
        <v>0</v>
      </c>
      <c r="S153" s="124"/>
      <c r="AS153" s="123" t="s">
        <v>126</v>
      </c>
      <c r="AT153" s="123" t="s">
        <v>81</v>
      </c>
      <c r="AU153" s="13" t="s">
        <v>81</v>
      </c>
      <c r="AV153" s="13" t="s">
        <v>31</v>
      </c>
      <c r="AW153" s="13" t="s">
        <v>19</v>
      </c>
      <c r="AX153" s="123" t="s">
        <v>122</v>
      </c>
    </row>
    <row r="154" spans="2:64" s="11" customFormat="1">
      <c r="B154" s="107"/>
      <c r="C154" s="131"/>
      <c r="D154" s="224">
        <v>14</v>
      </c>
      <c r="E154" s="175" t="s">
        <v>456</v>
      </c>
      <c r="F154" s="175" t="s">
        <v>457</v>
      </c>
      <c r="G154" s="175" t="s">
        <v>129</v>
      </c>
      <c r="H154" s="176">
        <v>8</v>
      </c>
      <c r="I154" s="177"/>
      <c r="J154" s="177">
        <f t="shared" si="1"/>
        <v>0</v>
      </c>
      <c r="O154" s="109">
        <f>SUM(O155:O177)</f>
        <v>0</v>
      </c>
      <c r="Q154" s="109">
        <f>SUM(Q155:Q177)</f>
        <v>0</v>
      </c>
      <c r="S154" s="110">
        <f>SUM(S155:S177)</f>
        <v>3.2800000000000002</v>
      </c>
      <c r="AQ154" s="108" t="s">
        <v>19</v>
      </c>
      <c r="AS154" s="111" t="s">
        <v>74</v>
      </c>
      <c r="AT154" s="111" t="s">
        <v>19</v>
      </c>
      <c r="AX154" s="108" t="s">
        <v>122</v>
      </c>
      <c r="BJ154" s="112">
        <f>SUM(BJ155:BJ177)</f>
        <v>0</v>
      </c>
    </row>
    <row r="155" spans="2:64" s="1" customFormat="1" ht="12">
      <c r="B155" s="113"/>
      <c r="C155" s="131"/>
      <c r="D155" s="224">
        <v>15</v>
      </c>
      <c r="E155" s="175" t="s">
        <v>458</v>
      </c>
      <c r="F155" s="175" t="s">
        <v>459</v>
      </c>
      <c r="G155" s="175" t="s">
        <v>129</v>
      </c>
      <c r="H155" s="176">
        <v>2</v>
      </c>
      <c r="I155" s="177"/>
      <c r="J155" s="177">
        <f t="shared" si="1"/>
        <v>0</v>
      </c>
      <c r="L155" s="132" t="s">
        <v>1</v>
      </c>
      <c r="M155" s="114" t="s">
        <v>40</v>
      </c>
      <c r="O155" s="115">
        <f>N155*H155</f>
        <v>0</v>
      </c>
      <c r="P155" s="115">
        <v>0</v>
      </c>
      <c r="Q155" s="115">
        <f>P155*H155</f>
        <v>0</v>
      </c>
      <c r="R155" s="115">
        <v>1.175</v>
      </c>
      <c r="S155" s="116">
        <f>R155*H155</f>
        <v>2.35</v>
      </c>
      <c r="AQ155" s="117" t="s">
        <v>84</v>
      </c>
      <c r="AS155" s="117" t="s">
        <v>123</v>
      </c>
      <c r="AT155" s="117" t="s">
        <v>81</v>
      </c>
      <c r="AX155" s="16" t="s">
        <v>122</v>
      </c>
      <c r="BD155" s="118">
        <f>IF(M155="základní",J155,0)</f>
        <v>0</v>
      </c>
      <c r="BE155" s="118">
        <f>IF(M155="snížená",J155,0)</f>
        <v>0</v>
      </c>
      <c r="BF155" s="118">
        <f>IF(M155="zákl. přenesená",J155,0)</f>
        <v>0</v>
      </c>
      <c r="BG155" s="118">
        <f>IF(M155="sníž. přenesená",J155,0)</f>
        <v>0</v>
      </c>
      <c r="BH155" s="118">
        <f>IF(M155="nulová",J155,0)</f>
        <v>0</v>
      </c>
      <c r="BI155" s="16" t="s">
        <v>19</v>
      </c>
      <c r="BJ155" s="118">
        <f>ROUND(I155*H155,2)</f>
        <v>0</v>
      </c>
      <c r="BK155" s="16" t="s">
        <v>84</v>
      </c>
      <c r="BL155" s="117" t="s">
        <v>135</v>
      </c>
    </row>
    <row r="156" spans="2:64" s="12" customFormat="1">
      <c r="B156" s="119"/>
      <c r="C156" s="131"/>
      <c r="D156" s="224">
        <v>16</v>
      </c>
      <c r="E156" s="175" t="s">
        <v>460</v>
      </c>
      <c r="F156" s="175" t="s">
        <v>461</v>
      </c>
      <c r="G156" s="175" t="s">
        <v>129</v>
      </c>
      <c r="H156" s="176">
        <v>2</v>
      </c>
      <c r="I156" s="177"/>
      <c r="J156" s="177">
        <f t="shared" si="1"/>
        <v>0</v>
      </c>
      <c r="S156" s="121"/>
      <c r="AS156" s="120" t="s">
        <v>126</v>
      </c>
      <c r="AT156" s="120" t="s">
        <v>81</v>
      </c>
      <c r="AU156" s="12" t="s">
        <v>19</v>
      </c>
      <c r="AV156" s="12" t="s">
        <v>31</v>
      </c>
      <c r="AW156" s="12" t="s">
        <v>75</v>
      </c>
      <c r="AX156" s="120" t="s">
        <v>122</v>
      </c>
    </row>
    <row r="157" spans="2:64" s="13" customFormat="1">
      <c r="B157" s="122"/>
      <c r="C157" s="131"/>
      <c r="D157" s="224">
        <v>17</v>
      </c>
      <c r="E157" s="175" t="s">
        <v>462</v>
      </c>
      <c r="F157" s="175" t="s">
        <v>463</v>
      </c>
      <c r="G157" s="175" t="s">
        <v>129</v>
      </c>
      <c r="H157" s="176">
        <v>1</v>
      </c>
      <c r="I157" s="177"/>
      <c r="J157" s="177">
        <f t="shared" si="1"/>
        <v>0</v>
      </c>
      <c r="S157" s="124"/>
      <c r="AS157" s="123" t="s">
        <v>126</v>
      </c>
      <c r="AT157" s="123" t="s">
        <v>81</v>
      </c>
      <c r="AU157" s="13" t="s">
        <v>81</v>
      </c>
      <c r="AV157" s="13" t="s">
        <v>31</v>
      </c>
      <c r="AW157" s="13" t="s">
        <v>75</v>
      </c>
      <c r="AX157" s="123" t="s">
        <v>122</v>
      </c>
    </row>
    <row r="158" spans="2:64" s="13" customFormat="1">
      <c r="B158" s="122"/>
      <c r="C158" s="131"/>
      <c r="D158" s="224">
        <v>19</v>
      </c>
      <c r="E158" s="175" t="s">
        <v>464</v>
      </c>
      <c r="F158" s="175" t="s">
        <v>465</v>
      </c>
      <c r="G158" s="175" t="s">
        <v>127</v>
      </c>
      <c r="H158" s="176">
        <v>138</v>
      </c>
      <c r="I158" s="177"/>
      <c r="J158" s="177">
        <f t="shared" si="1"/>
        <v>0</v>
      </c>
      <c r="S158" s="124"/>
      <c r="AS158" s="123" t="s">
        <v>126</v>
      </c>
      <c r="AT158" s="123" t="s">
        <v>81</v>
      </c>
      <c r="AU158" s="13" t="s">
        <v>81</v>
      </c>
      <c r="AV158" s="13" t="s">
        <v>31</v>
      </c>
      <c r="AW158" s="13" t="s">
        <v>75</v>
      </c>
      <c r="AX158" s="123" t="s">
        <v>122</v>
      </c>
    </row>
    <row r="159" spans="2:64" s="13" customFormat="1">
      <c r="B159" s="122"/>
      <c r="C159" s="131"/>
      <c r="D159" s="224">
        <v>20</v>
      </c>
      <c r="E159" s="175" t="s">
        <v>466</v>
      </c>
      <c r="F159" s="175" t="s">
        <v>467</v>
      </c>
      <c r="G159" s="175" t="s">
        <v>127</v>
      </c>
      <c r="H159" s="176">
        <v>32</v>
      </c>
      <c r="I159" s="177"/>
      <c r="J159" s="177">
        <f t="shared" si="1"/>
        <v>0</v>
      </c>
      <c r="S159" s="124"/>
      <c r="AS159" s="123" t="s">
        <v>126</v>
      </c>
      <c r="AT159" s="123" t="s">
        <v>81</v>
      </c>
      <c r="AU159" s="13" t="s">
        <v>81</v>
      </c>
      <c r="AV159" s="13" t="s">
        <v>31</v>
      </c>
      <c r="AW159" s="13" t="s">
        <v>75</v>
      </c>
      <c r="AX159" s="123" t="s">
        <v>122</v>
      </c>
    </row>
    <row r="160" spans="2:64" s="13" customFormat="1" ht="22.5" customHeight="1">
      <c r="B160" s="122"/>
      <c r="C160" s="131"/>
      <c r="D160" s="224">
        <v>21</v>
      </c>
      <c r="E160" s="175" t="s">
        <v>468</v>
      </c>
      <c r="F160" s="175" t="s">
        <v>469</v>
      </c>
      <c r="G160" s="175" t="s">
        <v>137</v>
      </c>
      <c r="H160" s="176">
        <v>0.22900000000000001</v>
      </c>
      <c r="I160" s="177"/>
      <c r="J160" s="177">
        <f>H160*I160</f>
        <v>0</v>
      </c>
      <c r="S160" s="124"/>
      <c r="AS160" s="123" t="s">
        <v>126</v>
      </c>
      <c r="AT160" s="123" t="s">
        <v>81</v>
      </c>
      <c r="AU160" s="13" t="s">
        <v>81</v>
      </c>
      <c r="AV160" s="13" t="s">
        <v>31</v>
      </c>
      <c r="AW160" s="13" t="s">
        <v>75</v>
      </c>
      <c r="AX160" s="123" t="s">
        <v>122</v>
      </c>
    </row>
    <row r="161" spans="2:64" s="13" customFormat="1" ht="12.75">
      <c r="B161" s="122"/>
      <c r="C161" s="131"/>
      <c r="D161" s="223"/>
      <c r="E161" s="172" t="s">
        <v>470</v>
      </c>
      <c r="F161" s="172" t="s">
        <v>471</v>
      </c>
      <c r="G161" s="172"/>
      <c r="H161" s="173"/>
      <c r="I161" s="174"/>
      <c r="J161" s="174">
        <f>SUM(J162:J176)</f>
        <v>0</v>
      </c>
      <c r="S161" s="124"/>
      <c r="AS161" s="123" t="s">
        <v>126</v>
      </c>
      <c r="AT161" s="123" t="s">
        <v>81</v>
      </c>
      <c r="AU161" s="13" t="s">
        <v>81</v>
      </c>
      <c r="AV161" s="13" t="s">
        <v>31</v>
      </c>
      <c r="AW161" s="13" t="s">
        <v>75</v>
      </c>
      <c r="AX161" s="123" t="s">
        <v>122</v>
      </c>
    </row>
    <row r="162" spans="2:64" s="13" customFormat="1" ht="22.5">
      <c r="B162" s="122"/>
      <c r="C162" s="131"/>
      <c r="D162" s="224">
        <v>22</v>
      </c>
      <c r="E162" s="175" t="s">
        <v>472</v>
      </c>
      <c r="F162" s="175" t="s">
        <v>473</v>
      </c>
      <c r="G162" s="175" t="s">
        <v>127</v>
      </c>
      <c r="H162" s="176">
        <v>190</v>
      </c>
      <c r="I162" s="177"/>
      <c r="J162" s="177">
        <f t="shared" ref="J162:J176" si="2">H162*I162</f>
        <v>0</v>
      </c>
      <c r="S162" s="124"/>
      <c r="AS162" s="123" t="s">
        <v>126</v>
      </c>
      <c r="AT162" s="123" t="s">
        <v>81</v>
      </c>
      <c r="AU162" s="13" t="s">
        <v>81</v>
      </c>
      <c r="AV162" s="13" t="s">
        <v>31</v>
      </c>
      <c r="AW162" s="13" t="s">
        <v>75</v>
      </c>
      <c r="AX162" s="123" t="s">
        <v>122</v>
      </c>
    </row>
    <row r="163" spans="2:64" s="13" customFormat="1" ht="22.5">
      <c r="B163" s="122"/>
      <c r="C163" s="131"/>
      <c r="D163" s="224">
        <v>23</v>
      </c>
      <c r="E163" s="175" t="s">
        <v>474</v>
      </c>
      <c r="F163" s="175" t="s">
        <v>475</v>
      </c>
      <c r="G163" s="175" t="s">
        <v>127</v>
      </c>
      <c r="H163" s="176">
        <v>95</v>
      </c>
      <c r="I163" s="177"/>
      <c r="J163" s="177">
        <f t="shared" si="2"/>
        <v>0</v>
      </c>
      <c r="S163" s="124"/>
      <c r="AS163" s="123" t="s">
        <v>126</v>
      </c>
      <c r="AT163" s="123" t="s">
        <v>81</v>
      </c>
      <c r="AU163" s="13" t="s">
        <v>81</v>
      </c>
      <c r="AV163" s="13" t="s">
        <v>31</v>
      </c>
      <c r="AW163" s="13" t="s">
        <v>75</v>
      </c>
      <c r="AX163" s="123" t="s">
        <v>122</v>
      </c>
    </row>
    <row r="164" spans="2:64" s="13" customFormat="1" ht="22.5">
      <c r="B164" s="122"/>
      <c r="C164" s="131"/>
      <c r="D164" s="224">
        <v>24</v>
      </c>
      <c r="E164" s="175" t="s">
        <v>476</v>
      </c>
      <c r="F164" s="175" t="s">
        <v>477</v>
      </c>
      <c r="G164" s="175" t="s">
        <v>127</v>
      </c>
      <c r="H164" s="176">
        <v>80</v>
      </c>
      <c r="I164" s="177"/>
      <c r="J164" s="177">
        <f t="shared" si="2"/>
        <v>0</v>
      </c>
      <c r="S164" s="124"/>
      <c r="AS164" s="123" t="s">
        <v>126</v>
      </c>
      <c r="AT164" s="123" t="s">
        <v>81</v>
      </c>
      <c r="AU164" s="13" t="s">
        <v>81</v>
      </c>
      <c r="AV164" s="13" t="s">
        <v>31</v>
      </c>
      <c r="AW164" s="13" t="s">
        <v>75</v>
      </c>
      <c r="AX164" s="123" t="s">
        <v>122</v>
      </c>
    </row>
    <row r="165" spans="2:64" s="14" customFormat="1" ht="22.5">
      <c r="B165" s="125"/>
      <c r="C165" s="131"/>
      <c r="D165" s="224">
        <v>25</v>
      </c>
      <c r="E165" s="175" t="s">
        <v>478</v>
      </c>
      <c r="F165" s="175" t="s">
        <v>479</v>
      </c>
      <c r="G165" s="175" t="s">
        <v>127</v>
      </c>
      <c r="H165" s="176">
        <v>29</v>
      </c>
      <c r="I165" s="177"/>
      <c r="J165" s="177">
        <f t="shared" si="2"/>
        <v>0</v>
      </c>
      <c r="S165" s="127"/>
      <c r="AS165" s="126" t="s">
        <v>126</v>
      </c>
      <c r="AT165" s="126" t="s">
        <v>81</v>
      </c>
      <c r="AU165" s="14" t="s">
        <v>84</v>
      </c>
      <c r="AV165" s="14" t="s">
        <v>31</v>
      </c>
      <c r="AW165" s="14" t="s">
        <v>19</v>
      </c>
      <c r="AX165" s="126" t="s">
        <v>122</v>
      </c>
    </row>
    <row r="166" spans="2:64" s="1" customFormat="1" ht="12">
      <c r="B166" s="113"/>
      <c r="C166" s="131"/>
      <c r="D166" s="224">
        <v>35</v>
      </c>
      <c r="E166" s="175" t="s">
        <v>480</v>
      </c>
      <c r="F166" s="175" t="s">
        <v>481</v>
      </c>
      <c r="G166" s="175" t="s">
        <v>129</v>
      </c>
      <c r="H166" s="176">
        <v>15</v>
      </c>
      <c r="I166" s="177"/>
      <c r="J166" s="177">
        <f t="shared" si="2"/>
        <v>0</v>
      </c>
      <c r="L166" s="132" t="s">
        <v>1</v>
      </c>
      <c r="M166" s="114" t="s">
        <v>40</v>
      </c>
      <c r="O166" s="115">
        <f>N166*H166</f>
        <v>0</v>
      </c>
      <c r="P166" s="115">
        <v>0</v>
      </c>
      <c r="Q166" s="115">
        <f>P166*H166</f>
        <v>0</v>
      </c>
      <c r="R166" s="115">
        <v>6.2E-2</v>
      </c>
      <c r="S166" s="116">
        <f>R166*H166</f>
        <v>0.92999999999999994</v>
      </c>
      <c r="AQ166" s="117" t="s">
        <v>84</v>
      </c>
      <c r="AS166" s="117" t="s">
        <v>123</v>
      </c>
      <c r="AT166" s="117" t="s">
        <v>81</v>
      </c>
      <c r="AX166" s="16" t="s">
        <v>122</v>
      </c>
      <c r="BD166" s="118">
        <f>IF(M166="základní",J166,0)</f>
        <v>0</v>
      </c>
      <c r="BE166" s="118">
        <f>IF(M166="snížená",J166,0)</f>
        <v>0</v>
      </c>
      <c r="BF166" s="118">
        <f>IF(M166="zákl. přenesená",J166,0)</f>
        <v>0</v>
      </c>
      <c r="BG166" s="118">
        <f>IF(M166="sníž. přenesená",J166,0)</f>
        <v>0</v>
      </c>
      <c r="BH166" s="118">
        <f>IF(M166="nulová",J166,0)</f>
        <v>0</v>
      </c>
      <c r="BI166" s="16" t="s">
        <v>19</v>
      </c>
      <c r="BJ166" s="118">
        <f>ROUND(I166*H166,2)</f>
        <v>0</v>
      </c>
      <c r="BK166" s="16" t="s">
        <v>84</v>
      </c>
      <c r="BL166" s="117" t="s">
        <v>136</v>
      </c>
    </row>
    <row r="167" spans="2:64" s="12" customFormat="1">
      <c r="B167" s="119"/>
      <c r="C167" s="131"/>
      <c r="D167" s="224">
        <v>34</v>
      </c>
      <c r="E167" s="175" t="s">
        <v>482</v>
      </c>
      <c r="F167" s="175" t="s">
        <v>483</v>
      </c>
      <c r="G167" s="175" t="s">
        <v>484</v>
      </c>
      <c r="H167" s="176">
        <v>9</v>
      </c>
      <c r="I167" s="177"/>
      <c r="J167" s="177">
        <f t="shared" si="2"/>
        <v>0</v>
      </c>
      <c r="S167" s="121"/>
      <c r="AS167" s="120" t="s">
        <v>126</v>
      </c>
      <c r="AT167" s="120" t="s">
        <v>81</v>
      </c>
      <c r="AU167" s="12" t="s">
        <v>19</v>
      </c>
      <c r="AV167" s="12" t="s">
        <v>31</v>
      </c>
      <c r="AW167" s="12" t="s">
        <v>75</v>
      </c>
      <c r="AX167" s="120" t="s">
        <v>122</v>
      </c>
    </row>
    <row r="168" spans="2:64" s="13" customFormat="1">
      <c r="B168" s="122"/>
      <c r="C168" s="131"/>
      <c r="D168" s="224">
        <v>36</v>
      </c>
      <c r="E168" s="175" t="s">
        <v>485</v>
      </c>
      <c r="F168" s="175" t="s">
        <v>486</v>
      </c>
      <c r="G168" s="175" t="s">
        <v>129</v>
      </c>
      <c r="H168" s="176">
        <v>4</v>
      </c>
      <c r="I168" s="177"/>
      <c r="J168" s="177">
        <f t="shared" si="2"/>
        <v>0</v>
      </c>
      <c r="S168" s="124"/>
      <c r="AS168" s="123" t="s">
        <v>126</v>
      </c>
      <c r="AT168" s="123" t="s">
        <v>81</v>
      </c>
      <c r="AU168" s="13" t="s">
        <v>81</v>
      </c>
      <c r="AV168" s="13" t="s">
        <v>31</v>
      </c>
      <c r="AW168" s="13" t="s">
        <v>75</v>
      </c>
      <c r="AX168" s="123" t="s">
        <v>122</v>
      </c>
    </row>
    <row r="169" spans="2:64" s="12" customFormat="1">
      <c r="B169" s="119"/>
      <c r="C169" s="131"/>
      <c r="D169" s="224">
        <v>38</v>
      </c>
      <c r="E169" s="175" t="s">
        <v>487</v>
      </c>
      <c r="F169" s="175" t="s">
        <v>488</v>
      </c>
      <c r="G169" s="175" t="s">
        <v>129</v>
      </c>
      <c r="H169" s="176">
        <v>1</v>
      </c>
      <c r="I169" s="177"/>
      <c r="J169" s="177">
        <f t="shared" si="2"/>
        <v>0</v>
      </c>
      <c r="S169" s="121"/>
      <c r="AS169" s="120" t="s">
        <v>126</v>
      </c>
      <c r="AT169" s="120" t="s">
        <v>81</v>
      </c>
      <c r="AU169" s="12" t="s">
        <v>19</v>
      </c>
      <c r="AV169" s="12" t="s">
        <v>31</v>
      </c>
      <c r="AW169" s="12" t="s">
        <v>75</v>
      </c>
      <c r="AX169" s="120" t="s">
        <v>122</v>
      </c>
    </row>
    <row r="170" spans="2:64" s="13" customFormat="1">
      <c r="B170" s="122"/>
      <c r="C170" s="131"/>
      <c r="D170" s="224">
        <v>37</v>
      </c>
      <c r="E170" s="175" t="s">
        <v>489</v>
      </c>
      <c r="F170" s="175" t="s">
        <v>490</v>
      </c>
      <c r="G170" s="175" t="s">
        <v>129</v>
      </c>
      <c r="H170" s="176">
        <v>2</v>
      </c>
      <c r="I170" s="177"/>
      <c r="J170" s="177">
        <f t="shared" si="2"/>
        <v>0</v>
      </c>
      <c r="S170" s="124"/>
      <c r="AS170" s="123" t="s">
        <v>126</v>
      </c>
      <c r="AT170" s="123" t="s">
        <v>81</v>
      </c>
      <c r="AU170" s="13" t="s">
        <v>81</v>
      </c>
      <c r="AV170" s="13" t="s">
        <v>31</v>
      </c>
      <c r="AW170" s="13" t="s">
        <v>75</v>
      </c>
      <c r="AX170" s="123" t="s">
        <v>122</v>
      </c>
    </row>
    <row r="171" spans="2:64" s="12" customFormat="1">
      <c r="B171" s="119"/>
      <c r="C171" s="131"/>
      <c r="D171" s="224">
        <v>39</v>
      </c>
      <c r="E171" s="175" t="s">
        <v>491</v>
      </c>
      <c r="F171" s="175" t="s">
        <v>492</v>
      </c>
      <c r="G171" s="175" t="s">
        <v>129</v>
      </c>
      <c r="H171" s="176">
        <v>6</v>
      </c>
      <c r="I171" s="177"/>
      <c r="J171" s="177">
        <f t="shared" si="2"/>
        <v>0</v>
      </c>
      <c r="S171" s="121"/>
      <c r="AS171" s="120" t="s">
        <v>126</v>
      </c>
      <c r="AT171" s="120" t="s">
        <v>81</v>
      </c>
      <c r="AU171" s="12" t="s">
        <v>19</v>
      </c>
      <c r="AV171" s="12" t="s">
        <v>31</v>
      </c>
      <c r="AW171" s="12" t="s">
        <v>75</v>
      </c>
      <c r="AX171" s="120" t="s">
        <v>122</v>
      </c>
    </row>
    <row r="172" spans="2:64" s="13" customFormat="1">
      <c r="B172" s="122"/>
      <c r="C172" s="131"/>
      <c r="D172" s="224">
        <v>40</v>
      </c>
      <c r="E172" s="175" t="s">
        <v>493</v>
      </c>
      <c r="F172" s="175" t="s">
        <v>494</v>
      </c>
      <c r="G172" s="175" t="s">
        <v>129</v>
      </c>
      <c r="H172" s="176">
        <v>4</v>
      </c>
      <c r="I172" s="177"/>
      <c r="J172" s="177">
        <f t="shared" si="2"/>
        <v>0</v>
      </c>
      <c r="S172" s="124"/>
      <c r="AS172" s="123" t="s">
        <v>126</v>
      </c>
      <c r="AT172" s="123" t="s">
        <v>81</v>
      </c>
      <c r="AU172" s="13" t="s">
        <v>81</v>
      </c>
      <c r="AV172" s="13" t="s">
        <v>31</v>
      </c>
      <c r="AW172" s="13" t="s">
        <v>75</v>
      </c>
      <c r="AX172" s="123" t="s">
        <v>122</v>
      </c>
    </row>
    <row r="173" spans="2:64" s="12" customFormat="1">
      <c r="B173" s="119"/>
      <c r="C173" s="131"/>
      <c r="D173" s="224">
        <v>41</v>
      </c>
      <c r="E173" s="175" t="s">
        <v>495</v>
      </c>
      <c r="F173" s="175" t="s">
        <v>496</v>
      </c>
      <c r="G173" s="175" t="s">
        <v>129</v>
      </c>
      <c r="H173" s="176">
        <v>1</v>
      </c>
      <c r="I173" s="177"/>
      <c r="J173" s="177">
        <f t="shared" si="2"/>
        <v>0</v>
      </c>
      <c r="S173" s="121"/>
      <c r="AS173" s="120" t="s">
        <v>126</v>
      </c>
      <c r="AT173" s="120" t="s">
        <v>81</v>
      </c>
      <c r="AU173" s="12" t="s">
        <v>19</v>
      </c>
      <c r="AV173" s="12" t="s">
        <v>31</v>
      </c>
      <c r="AW173" s="12" t="s">
        <v>75</v>
      </c>
      <c r="AX173" s="120" t="s">
        <v>122</v>
      </c>
    </row>
    <row r="174" spans="2:64" s="13" customFormat="1">
      <c r="B174" s="122"/>
      <c r="C174" s="131"/>
      <c r="D174" s="224">
        <v>43</v>
      </c>
      <c r="E174" s="175" t="s">
        <v>497</v>
      </c>
      <c r="F174" s="175" t="s">
        <v>498</v>
      </c>
      <c r="G174" s="175" t="s">
        <v>129</v>
      </c>
      <c r="H174" s="176">
        <v>1</v>
      </c>
      <c r="I174" s="177"/>
      <c r="J174" s="177">
        <f t="shared" si="2"/>
        <v>0</v>
      </c>
      <c r="S174" s="124"/>
      <c r="AS174" s="123" t="s">
        <v>126</v>
      </c>
      <c r="AT174" s="123" t="s">
        <v>81</v>
      </c>
      <c r="AU174" s="13" t="s">
        <v>81</v>
      </c>
      <c r="AV174" s="13" t="s">
        <v>31</v>
      </c>
      <c r="AW174" s="13" t="s">
        <v>75</v>
      </c>
      <c r="AX174" s="123" t="s">
        <v>122</v>
      </c>
    </row>
    <row r="175" spans="2:64" s="12" customFormat="1">
      <c r="B175" s="119"/>
      <c r="C175" s="131"/>
      <c r="D175" s="224">
        <v>44</v>
      </c>
      <c r="E175" s="175" t="s">
        <v>499</v>
      </c>
      <c r="F175" s="175" t="s">
        <v>500</v>
      </c>
      <c r="G175" s="175" t="s">
        <v>127</v>
      </c>
      <c r="H175" s="176">
        <v>394</v>
      </c>
      <c r="I175" s="177"/>
      <c r="J175" s="177">
        <f t="shared" si="2"/>
        <v>0</v>
      </c>
      <c r="S175" s="121"/>
      <c r="AS175" s="120" t="s">
        <v>126</v>
      </c>
      <c r="AT175" s="120" t="s">
        <v>81</v>
      </c>
      <c r="AU175" s="12" t="s">
        <v>19</v>
      </c>
      <c r="AV175" s="12" t="s">
        <v>31</v>
      </c>
      <c r="AW175" s="12" t="s">
        <v>75</v>
      </c>
      <c r="AX175" s="120" t="s">
        <v>122</v>
      </c>
    </row>
    <row r="176" spans="2:64" s="13" customFormat="1">
      <c r="B176" s="122"/>
      <c r="C176" s="131"/>
      <c r="D176" s="224">
        <v>45</v>
      </c>
      <c r="E176" s="175" t="s">
        <v>501</v>
      </c>
      <c r="F176" s="175" t="s">
        <v>502</v>
      </c>
      <c r="G176" s="175" t="s">
        <v>127</v>
      </c>
      <c r="H176" s="176">
        <v>394</v>
      </c>
      <c r="I176" s="177"/>
      <c r="J176" s="177">
        <f t="shared" si="2"/>
        <v>0</v>
      </c>
      <c r="S176" s="124"/>
      <c r="AS176" s="123" t="s">
        <v>126</v>
      </c>
      <c r="AT176" s="123" t="s">
        <v>81</v>
      </c>
      <c r="AU176" s="13" t="s">
        <v>81</v>
      </c>
      <c r="AV176" s="13" t="s">
        <v>31</v>
      </c>
      <c r="AW176" s="13" t="s">
        <v>75</v>
      </c>
      <c r="AX176" s="123" t="s">
        <v>122</v>
      </c>
    </row>
    <row r="177" spans="2:64" s="14" customFormat="1" ht="12.75">
      <c r="B177" s="125"/>
      <c r="C177" s="131"/>
      <c r="D177" s="223"/>
      <c r="E177" s="172" t="s">
        <v>152</v>
      </c>
      <c r="F177" s="172" t="s">
        <v>162</v>
      </c>
      <c r="G177" s="172"/>
      <c r="H177" s="173"/>
      <c r="I177" s="174"/>
      <c r="J177" s="174">
        <f>SUM(J178:J186)</f>
        <v>0</v>
      </c>
      <c r="S177" s="127"/>
      <c r="AS177" s="126" t="s">
        <v>126</v>
      </c>
      <c r="AT177" s="126" t="s">
        <v>81</v>
      </c>
      <c r="AU177" s="14" t="s">
        <v>84</v>
      </c>
      <c r="AV177" s="14" t="s">
        <v>31</v>
      </c>
      <c r="AW177" s="14" t="s">
        <v>19</v>
      </c>
      <c r="AX177" s="126" t="s">
        <v>122</v>
      </c>
    </row>
    <row r="178" spans="2:64" s="11" customFormat="1">
      <c r="B178" s="107"/>
      <c r="C178" s="131"/>
      <c r="D178" s="224">
        <v>49</v>
      </c>
      <c r="E178" s="175" t="s">
        <v>503</v>
      </c>
      <c r="F178" s="175" t="s">
        <v>504</v>
      </c>
      <c r="G178" s="175" t="s">
        <v>153</v>
      </c>
      <c r="H178" s="176">
        <v>6</v>
      </c>
      <c r="I178" s="177"/>
      <c r="J178" s="177">
        <f t="shared" ref="J178:J186" si="3">H178*I178</f>
        <v>0</v>
      </c>
      <c r="O178" s="109">
        <f>SUM(O179:O182)</f>
        <v>0</v>
      </c>
      <c r="Q178" s="109">
        <f>SUM(Q179:Q182)</f>
        <v>0</v>
      </c>
      <c r="S178" s="110">
        <f>SUM(S179:S182)</f>
        <v>0</v>
      </c>
      <c r="AQ178" s="108" t="s">
        <v>19</v>
      </c>
      <c r="AS178" s="111" t="s">
        <v>74</v>
      </c>
      <c r="AT178" s="111" t="s">
        <v>19</v>
      </c>
      <c r="AX178" s="108" t="s">
        <v>122</v>
      </c>
      <c r="BJ178" s="112">
        <f>SUM(BJ179:BJ182)</f>
        <v>0</v>
      </c>
    </row>
    <row r="179" spans="2:64" s="1" customFormat="1" ht="22.5">
      <c r="B179" s="113"/>
      <c r="C179" s="131"/>
      <c r="D179" s="224">
        <v>51</v>
      </c>
      <c r="E179" s="175" t="s">
        <v>505</v>
      </c>
      <c r="F179" s="175" t="s">
        <v>506</v>
      </c>
      <c r="G179" s="175" t="s">
        <v>153</v>
      </c>
      <c r="H179" s="176">
        <v>2</v>
      </c>
      <c r="I179" s="177"/>
      <c r="J179" s="177">
        <f t="shared" si="3"/>
        <v>0</v>
      </c>
      <c r="L179" s="132" t="s">
        <v>1</v>
      </c>
      <c r="M179" s="114" t="s">
        <v>40</v>
      </c>
      <c r="O179" s="115">
        <f>N179*H179</f>
        <v>0</v>
      </c>
      <c r="P179" s="115">
        <v>0</v>
      </c>
      <c r="Q179" s="115">
        <f>P179*H179</f>
        <v>0</v>
      </c>
      <c r="R179" s="115">
        <v>0</v>
      </c>
      <c r="S179" s="116">
        <f>R179*H179</f>
        <v>0</v>
      </c>
      <c r="AQ179" s="117" t="s">
        <v>84</v>
      </c>
      <c r="AS179" s="117" t="s">
        <v>123</v>
      </c>
      <c r="AT179" s="117" t="s">
        <v>81</v>
      </c>
      <c r="AX179" s="16" t="s">
        <v>122</v>
      </c>
      <c r="BD179" s="118">
        <f>IF(M179="základní",J179,0)</f>
        <v>0</v>
      </c>
      <c r="BE179" s="118">
        <f>IF(M179="snížená",J179,0)</f>
        <v>0</v>
      </c>
      <c r="BF179" s="118">
        <f>IF(M179="zákl. přenesená",J179,0)</f>
        <v>0</v>
      </c>
      <c r="BG179" s="118">
        <f>IF(M179="sníž. přenesená",J179,0)</f>
        <v>0</v>
      </c>
      <c r="BH179" s="118">
        <f>IF(M179="nulová",J179,0)</f>
        <v>0</v>
      </c>
      <c r="BI179" s="16" t="s">
        <v>19</v>
      </c>
      <c r="BJ179" s="118">
        <f>ROUND(I179*H179,2)</f>
        <v>0</v>
      </c>
      <c r="BK179" s="16" t="s">
        <v>84</v>
      </c>
      <c r="BL179" s="117" t="s">
        <v>138</v>
      </c>
    </row>
    <row r="180" spans="2:64" s="1" customFormat="1" ht="12">
      <c r="B180" s="113"/>
      <c r="C180" s="131"/>
      <c r="D180" s="224">
        <v>50</v>
      </c>
      <c r="E180" s="175" t="s">
        <v>507</v>
      </c>
      <c r="F180" s="175" t="s">
        <v>508</v>
      </c>
      <c r="G180" s="175" t="s">
        <v>153</v>
      </c>
      <c r="H180" s="176">
        <v>1</v>
      </c>
      <c r="I180" s="177"/>
      <c r="J180" s="177">
        <f t="shared" si="3"/>
        <v>0</v>
      </c>
      <c r="L180" s="132" t="s">
        <v>1</v>
      </c>
      <c r="M180" s="114" t="s">
        <v>40</v>
      </c>
      <c r="O180" s="115">
        <f>N180*H180</f>
        <v>0</v>
      </c>
      <c r="P180" s="115">
        <v>0</v>
      </c>
      <c r="Q180" s="115">
        <f>P180*H180</f>
        <v>0</v>
      </c>
      <c r="R180" s="115">
        <v>0</v>
      </c>
      <c r="S180" s="116">
        <f>R180*H180</f>
        <v>0</v>
      </c>
      <c r="AQ180" s="117" t="s">
        <v>84</v>
      </c>
      <c r="AS180" s="117" t="s">
        <v>123</v>
      </c>
      <c r="AT180" s="117" t="s">
        <v>81</v>
      </c>
      <c r="AX180" s="16" t="s">
        <v>122</v>
      </c>
      <c r="BD180" s="118">
        <f>IF(M180="základní",J180,0)</f>
        <v>0</v>
      </c>
      <c r="BE180" s="118">
        <f>IF(M180="snížená",J180,0)</f>
        <v>0</v>
      </c>
      <c r="BF180" s="118">
        <f>IF(M180="zákl. přenesená",J180,0)</f>
        <v>0</v>
      </c>
      <c r="BG180" s="118">
        <f>IF(M180="sníž. přenesená",J180,0)</f>
        <v>0</v>
      </c>
      <c r="BH180" s="118">
        <f>IF(M180="nulová",J180,0)</f>
        <v>0</v>
      </c>
      <c r="BI180" s="16" t="s">
        <v>19</v>
      </c>
      <c r="BJ180" s="118">
        <f>ROUND(I180*H180,2)</f>
        <v>0</v>
      </c>
      <c r="BK180" s="16" t="s">
        <v>84</v>
      </c>
      <c r="BL180" s="117" t="s">
        <v>139</v>
      </c>
    </row>
    <row r="181" spans="2:64" s="1" customFormat="1" ht="12">
      <c r="B181" s="113"/>
      <c r="C181" s="131"/>
      <c r="D181" s="224">
        <v>52</v>
      </c>
      <c r="E181" s="175" t="s">
        <v>509</v>
      </c>
      <c r="F181" s="175" t="s">
        <v>510</v>
      </c>
      <c r="G181" s="175" t="s">
        <v>153</v>
      </c>
      <c r="H181" s="176">
        <v>15</v>
      </c>
      <c r="I181" s="177"/>
      <c r="J181" s="177">
        <f t="shared" si="3"/>
        <v>0</v>
      </c>
      <c r="L181" s="132" t="s">
        <v>1</v>
      </c>
      <c r="M181" s="114" t="s">
        <v>40</v>
      </c>
      <c r="O181" s="115">
        <f>N181*H181</f>
        <v>0</v>
      </c>
      <c r="P181" s="115">
        <v>0</v>
      </c>
      <c r="Q181" s="115">
        <f>P181*H181</f>
        <v>0</v>
      </c>
      <c r="R181" s="115">
        <v>0</v>
      </c>
      <c r="S181" s="116">
        <f>R181*H181</f>
        <v>0</v>
      </c>
      <c r="AQ181" s="117" t="s">
        <v>84</v>
      </c>
      <c r="AS181" s="117" t="s">
        <v>123</v>
      </c>
      <c r="AT181" s="117" t="s">
        <v>81</v>
      </c>
      <c r="AX181" s="16" t="s">
        <v>122</v>
      </c>
      <c r="BD181" s="118">
        <f>IF(M181="základní",J181,0)</f>
        <v>0</v>
      </c>
      <c r="BE181" s="118">
        <f>IF(M181="snížená",J181,0)</f>
        <v>0</v>
      </c>
      <c r="BF181" s="118">
        <f>IF(M181="zákl. přenesená",J181,0)</f>
        <v>0</v>
      </c>
      <c r="BG181" s="118">
        <f>IF(M181="sníž. přenesená",J181,0)</f>
        <v>0</v>
      </c>
      <c r="BH181" s="118">
        <f>IF(M181="nulová",J181,0)</f>
        <v>0</v>
      </c>
      <c r="BI181" s="16" t="s">
        <v>19</v>
      </c>
      <c r="BJ181" s="118">
        <f>ROUND(I181*H181,2)</f>
        <v>0</v>
      </c>
      <c r="BK181" s="16" t="s">
        <v>84</v>
      </c>
      <c r="BL181" s="117" t="s">
        <v>140</v>
      </c>
    </row>
    <row r="182" spans="2:64" s="1" customFormat="1" ht="12">
      <c r="B182" s="113"/>
      <c r="C182" s="131"/>
      <c r="D182" s="224">
        <v>53</v>
      </c>
      <c r="E182" s="175" t="s">
        <v>511</v>
      </c>
      <c r="F182" s="175" t="s">
        <v>512</v>
      </c>
      <c r="G182" s="175" t="s">
        <v>153</v>
      </c>
      <c r="H182" s="176">
        <v>18</v>
      </c>
      <c r="I182" s="177"/>
      <c r="J182" s="177">
        <f t="shared" si="3"/>
        <v>0</v>
      </c>
      <c r="L182" s="132" t="s">
        <v>1</v>
      </c>
      <c r="M182" s="114" t="s">
        <v>40</v>
      </c>
      <c r="O182" s="115">
        <f>N182*H182</f>
        <v>0</v>
      </c>
      <c r="P182" s="115">
        <v>0</v>
      </c>
      <c r="Q182" s="115">
        <f>P182*H182</f>
        <v>0</v>
      </c>
      <c r="R182" s="115">
        <v>0</v>
      </c>
      <c r="S182" s="116">
        <f>R182*H182</f>
        <v>0</v>
      </c>
      <c r="AQ182" s="117" t="s">
        <v>84</v>
      </c>
      <c r="AS182" s="117" t="s">
        <v>123</v>
      </c>
      <c r="AT182" s="117" t="s">
        <v>81</v>
      </c>
      <c r="AX182" s="16" t="s">
        <v>122</v>
      </c>
      <c r="BD182" s="118">
        <f>IF(M182="základní",J182,0)</f>
        <v>0</v>
      </c>
      <c r="BE182" s="118">
        <f>IF(M182="snížená",J182,0)</f>
        <v>0</v>
      </c>
      <c r="BF182" s="118">
        <f>IF(M182="zákl. přenesená",J182,0)</f>
        <v>0</v>
      </c>
      <c r="BG182" s="118">
        <f>IF(M182="sníž. přenesená",J182,0)</f>
        <v>0</v>
      </c>
      <c r="BH182" s="118">
        <f>IF(M182="nulová",J182,0)</f>
        <v>0</v>
      </c>
      <c r="BI182" s="16" t="s">
        <v>19</v>
      </c>
      <c r="BJ182" s="118">
        <f>ROUND(I182*H182,2)</f>
        <v>0</v>
      </c>
      <c r="BK182" s="16" t="s">
        <v>84</v>
      </c>
      <c r="BL182" s="117" t="s">
        <v>141</v>
      </c>
    </row>
    <row r="183" spans="2:64" s="11" customFormat="1">
      <c r="B183" s="107"/>
      <c r="C183" s="131"/>
      <c r="D183" s="224">
        <v>56</v>
      </c>
      <c r="E183" s="175" t="s">
        <v>513</v>
      </c>
      <c r="F183" s="175" t="s">
        <v>514</v>
      </c>
      <c r="G183" s="175" t="s">
        <v>153</v>
      </c>
      <c r="H183" s="176">
        <v>1</v>
      </c>
      <c r="I183" s="177"/>
      <c r="J183" s="177">
        <f t="shared" si="3"/>
        <v>0</v>
      </c>
      <c r="O183" s="109" t="e">
        <f>O184+O204+#REF!+#REF!</f>
        <v>#REF!</v>
      </c>
      <c r="Q183" s="109" t="e">
        <f>Q184+Q204+#REF!+#REF!</f>
        <v>#REF!</v>
      </c>
      <c r="S183" s="110" t="e">
        <f>S184+S204+#REF!+#REF!</f>
        <v>#REF!</v>
      </c>
      <c r="AQ183" s="108" t="s">
        <v>81</v>
      </c>
      <c r="AS183" s="111" t="s">
        <v>74</v>
      </c>
      <c r="AT183" s="111" t="s">
        <v>75</v>
      </c>
      <c r="AX183" s="108" t="s">
        <v>122</v>
      </c>
      <c r="BJ183" s="112" t="e">
        <f>BJ184+BJ204+#REF!+#REF!</f>
        <v>#REF!</v>
      </c>
    </row>
    <row r="184" spans="2:64" s="11" customFormat="1">
      <c r="B184" s="107"/>
      <c r="C184" s="131"/>
      <c r="D184" s="224">
        <v>55</v>
      </c>
      <c r="E184" s="175" t="s">
        <v>515</v>
      </c>
      <c r="F184" s="175" t="s">
        <v>516</v>
      </c>
      <c r="G184" s="175" t="s">
        <v>153</v>
      </c>
      <c r="H184" s="176">
        <v>2</v>
      </c>
      <c r="I184" s="177"/>
      <c r="J184" s="177">
        <f t="shared" si="3"/>
        <v>0</v>
      </c>
      <c r="O184" s="109">
        <f>SUM(O185:O203)</f>
        <v>0</v>
      </c>
      <c r="Q184" s="109">
        <f>SUM(Q185:Q203)</f>
        <v>0</v>
      </c>
      <c r="S184" s="110">
        <f>SUM(S185:S203)</f>
        <v>0.12455999999999999</v>
      </c>
      <c r="AQ184" s="108" t="s">
        <v>81</v>
      </c>
      <c r="AS184" s="111" t="s">
        <v>74</v>
      </c>
      <c r="AT184" s="111" t="s">
        <v>19</v>
      </c>
      <c r="AX184" s="108" t="s">
        <v>122</v>
      </c>
      <c r="BJ184" s="112">
        <f>SUM(BJ185:BJ203)</f>
        <v>0</v>
      </c>
    </row>
    <row r="185" spans="2:64" s="1" customFormat="1" ht="12">
      <c r="B185" s="113"/>
      <c r="C185" s="131"/>
      <c r="D185" s="224">
        <v>54</v>
      </c>
      <c r="E185" s="175" t="s">
        <v>517</v>
      </c>
      <c r="F185" s="175" t="s">
        <v>518</v>
      </c>
      <c r="G185" s="175" t="s">
        <v>153</v>
      </c>
      <c r="H185" s="176">
        <v>6</v>
      </c>
      <c r="I185" s="177"/>
      <c r="J185" s="177">
        <f t="shared" si="3"/>
        <v>0</v>
      </c>
      <c r="L185" s="132" t="s">
        <v>1</v>
      </c>
      <c r="M185" s="114" t="s">
        <v>40</v>
      </c>
      <c r="O185" s="115">
        <f>N185*H185</f>
        <v>0</v>
      </c>
      <c r="P185" s="115">
        <v>0</v>
      </c>
      <c r="Q185" s="115">
        <f>P185*H185</f>
        <v>0</v>
      </c>
      <c r="R185" s="115">
        <v>1.721E-2</v>
      </c>
      <c r="S185" s="116">
        <f>R185*H185</f>
        <v>0.10325999999999999</v>
      </c>
      <c r="AQ185" s="117" t="s">
        <v>143</v>
      </c>
      <c r="AS185" s="117" t="s">
        <v>123</v>
      </c>
      <c r="AT185" s="117" t="s">
        <v>81</v>
      </c>
      <c r="AX185" s="16" t="s">
        <v>122</v>
      </c>
      <c r="BD185" s="118">
        <f>IF(M185="základní",J185,0)</f>
        <v>0</v>
      </c>
      <c r="BE185" s="118">
        <f>IF(M185="snížená",J185,0)</f>
        <v>0</v>
      </c>
      <c r="BF185" s="118">
        <f>IF(M185="zákl. přenesená",J185,0)</f>
        <v>0</v>
      </c>
      <c r="BG185" s="118">
        <f>IF(M185="sníž. přenesená",J185,0)</f>
        <v>0</v>
      </c>
      <c r="BH185" s="118">
        <f>IF(M185="nulová",J185,0)</f>
        <v>0</v>
      </c>
      <c r="BI185" s="16" t="s">
        <v>19</v>
      </c>
      <c r="BJ185" s="118">
        <f>ROUND(I185*H185,2)</f>
        <v>0</v>
      </c>
      <c r="BK185" s="16" t="s">
        <v>143</v>
      </c>
      <c r="BL185" s="117" t="s">
        <v>144</v>
      </c>
    </row>
    <row r="186" spans="2:64" s="12" customFormat="1" ht="22.5">
      <c r="B186" s="119"/>
      <c r="C186" s="131"/>
      <c r="D186" s="224">
        <v>57</v>
      </c>
      <c r="E186" s="175" t="s">
        <v>180</v>
      </c>
      <c r="F186" s="175" t="s">
        <v>181</v>
      </c>
      <c r="G186" s="175" t="s">
        <v>137</v>
      </c>
      <c r="H186" s="176">
        <v>0.14799999999999999</v>
      </c>
      <c r="I186" s="177"/>
      <c r="J186" s="177">
        <f t="shared" si="3"/>
        <v>0</v>
      </c>
      <c r="S186" s="121"/>
      <c r="AS186" s="120" t="s">
        <v>126</v>
      </c>
      <c r="AT186" s="120" t="s">
        <v>81</v>
      </c>
      <c r="AU186" s="12" t="s">
        <v>19</v>
      </c>
      <c r="AV186" s="12" t="s">
        <v>31</v>
      </c>
      <c r="AW186" s="12" t="s">
        <v>75</v>
      </c>
      <c r="AX186" s="120" t="s">
        <v>122</v>
      </c>
    </row>
    <row r="187" spans="2:64" s="13" customFormat="1" ht="12.75">
      <c r="B187" s="122"/>
      <c r="C187" s="131"/>
      <c r="D187" s="223"/>
      <c r="E187" s="172" t="s">
        <v>167</v>
      </c>
      <c r="F187" s="172" t="s">
        <v>519</v>
      </c>
      <c r="G187" s="172"/>
      <c r="H187" s="173"/>
      <c r="I187" s="174"/>
      <c r="J187" s="174">
        <f>SUM(J188:J191)</f>
        <v>0</v>
      </c>
      <c r="S187" s="124"/>
      <c r="AS187" s="123" t="s">
        <v>126</v>
      </c>
      <c r="AT187" s="123" t="s">
        <v>81</v>
      </c>
      <c r="AU187" s="13" t="s">
        <v>81</v>
      </c>
      <c r="AV187" s="13" t="s">
        <v>31</v>
      </c>
      <c r="AW187" s="13" t="s">
        <v>75</v>
      </c>
      <c r="AX187" s="123" t="s">
        <v>122</v>
      </c>
    </row>
    <row r="188" spans="2:64" s="14" customFormat="1">
      <c r="B188" s="125"/>
      <c r="C188" s="131"/>
      <c r="D188" s="224">
        <v>46</v>
      </c>
      <c r="E188" s="175" t="s">
        <v>520</v>
      </c>
      <c r="F188" s="175" t="s">
        <v>521</v>
      </c>
      <c r="G188" s="175" t="s">
        <v>153</v>
      </c>
      <c r="H188" s="176">
        <v>1</v>
      </c>
      <c r="I188" s="177"/>
      <c r="J188" s="177">
        <f t="shared" ref="J188:J191" si="4">H188*I188</f>
        <v>0</v>
      </c>
      <c r="S188" s="127"/>
      <c r="AS188" s="126" t="s">
        <v>126</v>
      </c>
      <c r="AT188" s="126" t="s">
        <v>81</v>
      </c>
      <c r="AU188" s="14" t="s">
        <v>84</v>
      </c>
      <c r="AV188" s="14" t="s">
        <v>31</v>
      </c>
      <c r="AW188" s="14" t="s">
        <v>19</v>
      </c>
      <c r="AX188" s="126" t="s">
        <v>122</v>
      </c>
    </row>
    <row r="189" spans="2:64" s="1" customFormat="1" ht="33.75">
      <c r="B189" s="113"/>
      <c r="C189" s="131"/>
      <c r="D189" s="224">
        <v>47</v>
      </c>
      <c r="E189" s="175" t="s">
        <v>522</v>
      </c>
      <c r="F189" s="175" t="s">
        <v>523</v>
      </c>
      <c r="G189" s="175" t="s">
        <v>153</v>
      </c>
      <c r="H189" s="176">
        <v>2</v>
      </c>
      <c r="I189" s="177"/>
      <c r="J189" s="177">
        <f t="shared" si="4"/>
        <v>0</v>
      </c>
      <c r="L189" s="132" t="s">
        <v>1</v>
      </c>
      <c r="M189" s="114" t="s">
        <v>40</v>
      </c>
      <c r="O189" s="115">
        <f>N189*H189</f>
        <v>0</v>
      </c>
      <c r="P189" s="115">
        <v>0</v>
      </c>
      <c r="Q189" s="115">
        <f>P189*H189</f>
        <v>0</v>
      </c>
      <c r="R189" s="115">
        <v>1.065E-2</v>
      </c>
      <c r="S189" s="116">
        <f>R189*H189</f>
        <v>2.1299999999999999E-2</v>
      </c>
      <c r="AQ189" s="117" t="s">
        <v>143</v>
      </c>
      <c r="AS189" s="117" t="s">
        <v>123</v>
      </c>
      <c r="AT189" s="117" t="s">
        <v>81</v>
      </c>
      <c r="AX189" s="16" t="s">
        <v>122</v>
      </c>
      <c r="BD189" s="118">
        <f>IF(M189="základní",J189,0)</f>
        <v>0</v>
      </c>
      <c r="BE189" s="118">
        <f>IF(M189="snížená",J189,0)</f>
        <v>0</v>
      </c>
      <c r="BF189" s="118">
        <f>IF(M189="zákl. přenesená",J189,0)</f>
        <v>0</v>
      </c>
      <c r="BG189" s="118">
        <f>IF(M189="sníž. přenesená",J189,0)</f>
        <v>0</v>
      </c>
      <c r="BH189" s="118">
        <f>IF(M189="nulová",J189,0)</f>
        <v>0</v>
      </c>
      <c r="BI189" s="16" t="s">
        <v>19</v>
      </c>
      <c r="BJ189" s="118">
        <f>ROUND(I189*H189,2)</f>
        <v>0</v>
      </c>
      <c r="BK189" s="16" t="s">
        <v>143</v>
      </c>
      <c r="BL189" s="117" t="s">
        <v>145</v>
      </c>
    </row>
    <row r="190" spans="2:64" s="12" customFormat="1" ht="22.5">
      <c r="B190" s="119"/>
      <c r="C190" s="131"/>
      <c r="D190" s="224">
        <v>42</v>
      </c>
      <c r="E190" s="175" t="s">
        <v>524</v>
      </c>
      <c r="F190" s="175" t="s">
        <v>525</v>
      </c>
      <c r="G190" s="175" t="s">
        <v>153</v>
      </c>
      <c r="H190" s="176">
        <v>2</v>
      </c>
      <c r="I190" s="177"/>
      <c r="J190" s="177">
        <f t="shared" si="4"/>
        <v>0</v>
      </c>
      <c r="S190" s="121"/>
      <c r="AS190" s="120" t="s">
        <v>126</v>
      </c>
      <c r="AT190" s="120" t="s">
        <v>81</v>
      </c>
      <c r="AU190" s="12" t="s">
        <v>19</v>
      </c>
      <c r="AV190" s="12" t="s">
        <v>31</v>
      </c>
      <c r="AW190" s="12" t="s">
        <v>75</v>
      </c>
      <c r="AX190" s="120" t="s">
        <v>122</v>
      </c>
    </row>
    <row r="191" spans="2:64" s="13" customFormat="1">
      <c r="B191" s="122"/>
      <c r="C191" s="131"/>
      <c r="D191" s="224">
        <v>48</v>
      </c>
      <c r="E191" s="175" t="s">
        <v>182</v>
      </c>
      <c r="F191" s="175" t="s">
        <v>526</v>
      </c>
      <c r="G191" s="175" t="s">
        <v>137</v>
      </c>
      <c r="H191" s="176">
        <v>0.2</v>
      </c>
      <c r="I191" s="177"/>
      <c r="J191" s="177">
        <f t="shared" si="4"/>
        <v>0</v>
      </c>
      <c r="S191" s="124"/>
      <c r="AS191" s="123" t="s">
        <v>126</v>
      </c>
      <c r="AT191" s="123" t="s">
        <v>81</v>
      </c>
      <c r="AU191" s="13" t="s">
        <v>81</v>
      </c>
      <c r="AV191" s="13" t="s">
        <v>31</v>
      </c>
      <c r="AW191" s="13" t="s">
        <v>75</v>
      </c>
      <c r="AX191" s="123" t="s">
        <v>122</v>
      </c>
    </row>
    <row r="192" spans="2:64" s="12" customFormat="1" ht="12.75">
      <c r="B192" s="119"/>
      <c r="C192" s="131"/>
      <c r="D192" s="223"/>
      <c r="E192" s="172" t="s">
        <v>158</v>
      </c>
      <c r="F192" s="172" t="s">
        <v>527</v>
      </c>
      <c r="G192" s="172"/>
      <c r="H192" s="173"/>
      <c r="I192" s="174"/>
      <c r="J192" s="174">
        <f>SUM(J193:J198)</f>
        <v>0</v>
      </c>
      <c r="S192" s="121"/>
      <c r="AS192" s="120" t="s">
        <v>126</v>
      </c>
      <c r="AT192" s="120" t="s">
        <v>81</v>
      </c>
      <c r="AU192" s="12" t="s">
        <v>19</v>
      </c>
      <c r="AV192" s="12" t="s">
        <v>31</v>
      </c>
      <c r="AW192" s="12" t="s">
        <v>75</v>
      </c>
      <c r="AX192" s="120" t="s">
        <v>122</v>
      </c>
    </row>
    <row r="193" spans="2:64" s="13" customFormat="1" ht="33.75">
      <c r="B193" s="122"/>
      <c r="C193" s="131"/>
      <c r="D193" s="224">
        <v>58</v>
      </c>
      <c r="E193" s="175" t="s">
        <v>528</v>
      </c>
      <c r="F193" s="175" t="s">
        <v>529</v>
      </c>
      <c r="G193" s="175" t="s">
        <v>127</v>
      </c>
      <c r="H193" s="176">
        <v>90</v>
      </c>
      <c r="I193" s="177"/>
      <c r="J193" s="177">
        <f t="shared" ref="J193:J198" si="5">H193*I193</f>
        <v>0</v>
      </c>
      <c r="S193" s="124"/>
      <c r="AS193" s="123" t="s">
        <v>126</v>
      </c>
      <c r="AT193" s="123" t="s">
        <v>81</v>
      </c>
      <c r="AU193" s="13" t="s">
        <v>81</v>
      </c>
      <c r="AV193" s="13" t="s">
        <v>31</v>
      </c>
      <c r="AW193" s="13" t="s">
        <v>75</v>
      </c>
      <c r="AX193" s="123" t="s">
        <v>122</v>
      </c>
    </row>
    <row r="194" spans="2:64" s="12" customFormat="1" ht="33.75">
      <c r="B194" s="119"/>
      <c r="C194" s="131"/>
      <c r="D194" s="224">
        <v>59</v>
      </c>
      <c r="E194" s="175" t="s">
        <v>530</v>
      </c>
      <c r="F194" s="175" t="s">
        <v>531</v>
      </c>
      <c r="G194" s="175" t="s">
        <v>127</v>
      </c>
      <c r="H194" s="176">
        <v>50</v>
      </c>
      <c r="I194" s="177"/>
      <c r="J194" s="177">
        <f t="shared" si="5"/>
        <v>0</v>
      </c>
      <c r="S194" s="121"/>
      <c r="AS194" s="120" t="s">
        <v>126</v>
      </c>
      <c r="AT194" s="120" t="s">
        <v>81</v>
      </c>
      <c r="AU194" s="12" t="s">
        <v>19</v>
      </c>
      <c r="AV194" s="12" t="s">
        <v>31</v>
      </c>
      <c r="AW194" s="12" t="s">
        <v>75</v>
      </c>
      <c r="AX194" s="120" t="s">
        <v>122</v>
      </c>
    </row>
    <row r="195" spans="2:64" s="13" customFormat="1" ht="33.75">
      <c r="B195" s="122"/>
      <c r="C195" s="131"/>
      <c r="D195" s="224">
        <v>60</v>
      </c>
      <c r="E195" s="175" t="s">
        <v>532</v>
      </c>
      <c r="F195" s="175" t="s">
        <v>533</v>
      </c>
      <c r="G195" s="175" t="s">
        <v>127</v>
      </c>
      <c r="H195" s="176">
        <v>34</v>
      </c>
      <c r="I195" s="177"/>
      <c r="J195" s="177">
        <f t="shared" si="5"/>
        <v>0</v>
      </c>
      <c r="S195" s="124"/>
      <c r="AS195" s="123" t="s">
        <v>126</v>
      </c>
      <c r="AT195" s="123" t="s">
        <v>81</v>
      </c>
      <c r="AU195" s="13" t="s">
        <v>81</v>
      </c>
      <c r="AV195" s="13" t="s">
        <v>31</v>
      </c>
      <c r="AW195" s="13" t="s">
        <v>75</v>
      </c>
      <c r="AX195" s="123" t="s">
        <v>122</v>
      </c>
    </row>
    <row r="196" spans="2:64" s="13" customFormat="1" ht="33.75">
      <c r="B196" s="122"/>
      <c r="C196" s="131"/>
      <c r="D196" s="224">
        <v>61</v>
      </c>
      <c r="E196" s="175" t="s">
        <v>534</v>
      </c>
      <c r="F196" s="175" t="s">
        <v>535</v>
      </c>
      <c r="G196" s="175" t="s">
        <v>127</v>
      </c>
      <c r="H196" s="176">
        <v>20</v>
      </c>
      <c r="I196" s="177"/>
      <c r="J196" s="177">
        <f t="shared" si="5"/>
        <v>0</v>
      </c>
      <c r="S196" s="124"/>
      <c r="AS196" s="123" t="s">
        <v>126</v>
      </c>
      <c r="AT196" s="123" t="s">
        <v>81</v>
      </c>
      <c r="AU196" s="13" t="s">
        <v>81</v>
      </c>
      <c r="AV196" s="13" t="s">
        <v>31</v>
      </c>
      <c r="AW196" s="13" t="s">
        <v>75</v>
      </c>
      <c r="AX196" s="123" t="s">
        <v>122</v>
      </c>
    </row>
    <row r="197" spans="2:64" s="13" customFormat="1">
      <c r="B197" s="122"/>
      <c r="C197" s="131"/>
      <c r="D197" s="224">
        <v>62</v>
      </c>
      <c r="E197" s="175" t="s">
        <v>183</v>
      </c>
      <c r="F197" s="175" t="s">
        <v>536</v>
      </c>
      <c r="G197" s="175" t="s">
        <v>127</v>
      </c>
      <c r="H197" s="176">
        <v>194</v>
      </c>
      <c r="I197" s="177"/>
      <c r="J197" s="177">
        <f t="shared" si="5"/>
        <v>0</v>
      </c>
      <c r="S197" s="124"/>
      <c r="AS197" s="123" t="s">
        <v>126</v>
      </c>
      <c r="AT197" s="123" t="s">
        <v>81</v>
      </c>
      <c r="AU197" s="13" t="s">
        <v>81</v>
      </c>
      <c r="AV197" s="13" t="s">
        <v>31</v>
      </c>
      <c r="AW197" s="13" t="s">
        <v>75</v>
      </c>
      <c r="AX197" s="123" t="s">
        <v>122</v>
      </c>
    </row>
    <row r="198" spans="2:64" s="13" customFormat="1" ht="21.6" customHeight="1">
      <c r="B198" s="122"/>
      <c r="C198" s="131"/>
      <c r="D198" s="224">
        <v>63</v>
      </c>
      <c r="E198" s="175" t="s">
        <v>184</v>
      </c>
      <c r="F198" s="175" t="s">
        <v>537</v>
      </c>
      <c r="G198" s="175" t="s">
        <v>137</v>
      </c>
      <c r="H198" s="176">
        <v>6.0000000000000001E-3</v>
      </c>
      <c r="I198" s="177"/>
      <c r="J198" s="177">
        <f t="shared" si="5"/>
        <v>0</v>
      </c>
      <c r="S198" s="124"/>
      <c r="AS198" s="123" t="s">
        <v>126</v>
      </c>
      <c r="AT198" s="123" t="s">
        <v>81</v>
      </c>
      <c r="AU198" s="13" t="s">
        <v>81</v>
      </c>
      <c r="AV198" s="13" t="s">
        <v>31</v>
      </c>
      <c r="AW198" s="13" t="s">
        <v>75</v>
      </c>
      <c r="AX198" s="123" t="s">
        <v>122</v>
      </c>
    </row>
    <row r="199" spans="2:64" s="13" customFormat="1" ht="12.75">
      <c r="B199" s="122"/>
      <c r="C199" s="131"/>
      <c r="D199" s="223"/>
      <c r="E199" s="172" t="s">
        <v>168</v>
      </c>
      <c r="F199" s="172" t="s">
        <v>538</v>
      </c>
      <c r="G199" s="172"/>
      <c r="H199" s="173"/>
      <c r="I199" s="174"/>
      <c r="J199" s="174">
        <f>SUM(J200:J209)</f>
        <v>0</v>
      </c>
      <c r="S199" s="124"/>
      <c r="AS199" s="123" t="s">
        <v>126</v>
      </c>
      <c r="AT199" s="123" t="s">
        <v>81</v>
      </c>
      <c r="AU199" s="13" t="s">
        <v>81</v>
      </c>
      <c r="AV199" s="13" t="s">
        <v>31</v>
      </c>
      <c r="AW199" s="13" t="s">
        <v>75</v>
      </c>
      <c r="AX199" s="123" t="s">
        <v>122</v>
      </c>
    </row>
    <row r="200" spans="2:64" s="13" customFormat="1">
      <c r="B200" s="122"/>
      <c r="C200" s="131"/>
      <c r="D200" s="224">
        <v>64</v>
      </c>
      <c r="E200" s="175" t="s">
        <v>539</v>
      </c>
      <c r="F200" s="175" t="s">
        <v>540</v>
      </c>
      <c r="G200" s="175" t="s">
        <v>129</v>
      </c>
      <c r="H200" s="176">
        <v>4</v>
      </c>
      <c r="I200" s="177"/>
      <c r="J200" s="177">
        <f t="shared" ref="J200:J209" si="6">H200*I200</f>
        <v>0</v>
      </c>
      <c r="S200" s="124"/>
      <c r="AS200" s="123" t="s">
        <v>126</v>
      </c>
      <c r="AT200" s="123" t="s">
        <v>81</v>
      </c>
      <c r="AU200" s="13" t="s">
        <v>81</v>
      </c>
      <c r="AV200" s="13" t="s">
        <v>31</v>
      </c>
      <c r="AW200" s="13" t="s">
        <v>75</v>
      </c>
      <c r="AX200" s="123" t="s">
        <v>122</v>
      </c>
    </row>
    <row r="201" spans="2:64" s="13" customFormat="1">
      <c r="B201" s="122"/>
      <c r="C201" s="131"/>
      <c r="D201" s="224">
        <v>72</v>
      </c>
      <c r="E201" s="175" t="s">
        <v>541</v>
      </c>
      <c r="F201" s="175" t="s">
        <v>542</v>
      </c>
      <c r="G201" s="175" t="s">
        <v>129</v>
      </c>
      <c r="H201" s="176">
        <v>7</v>
      </c>
      <c r="I201" s="177"/>
      <c r="J201" s="177">
        <f t="shared" si="6"/>
        <v>0</v>
      </c>
      <c r="S201" s="124"/>
      <c r="AS201" s="123" t="s">
        <v>126</v>
      </c>
      <c r="AT201" s="123" t="s">
        <v>81</v>
      </c>
      <c r="AU201" s="13" t="s">
        <v>81</v>
      </c>
      <c r="AV201" s="13" t="s">
        <v>31</v>
      </c>
      <c r="AW201" s="13" t="s">
        <v>75</v>
      </c>
      <c r="AX201" s="123" t="s">
        <v>122</v>
      </c>
    </row>
    <row r="202" spans="2:64" s="13" customFormat="1">
      <c r="B202" s="122"/>
      <c r="C202" s="131"/>
      <c r="D202" s="224">
        <v>66</v>
      </c>
      <c r="E202" s="175" t="s">
        <v>543</v>
      </c>
      <c r="F202" s="175" t="s">
        <v>544</v>
      </c>
      <c r="G202" s="175" t="s">
        <v>129</v>
      </c>
      <c r="H202" s="176">
        <v>2</v>
      </c>
      <c r="I202" s="177"/>
      <c r="J202" s="177">
        <f t="shared" si="6"/>
        <v>0</v>
      </c>
      <c r="S202" s="124"/>
      <c r="AS202" s="123" t="s">
        <v>126</v>
      </c>
      <c r="AT202" s="123" t="s">
        <v>81</v>
      </c>
      <c r="AU202" s="13" t="s">
        <v>81</v>
      </c>
      <c r="AV202" s="13" t="s">
        <v>31</v>
      </c>
      <c r="AW202" s="13" t="s">
        <v>75</v>
      </c>
      <c r="AX202" s="123" t="s">
        <v>122</v>
      </c>
    </row>
    <row r="203" spans="2:64" s="14" customFormat="1">
      <c r="B203" s="125"/>
      <c r="C203" s="131"/>
      <c r="D203" s="224">
        <v>67</v>
      </c>
      <c r="E203" s="175" t="s">
        <v>545</v>
      </c>
      <c r="F203" s="175" t="s">
        <v>546</v>
      </c>
      <c r="G203" s="175" t="s">
        <v>129</v>
      </c>
      <c r="H203" s="176">
        <v>2</v>
      </c>
      <c r="I203" s="177"/>
      <c r="J203" s="177">
        <f t="shared" si="6"/>
        <v>0</v>
      </c>
      <c r="S203" s="127"/>
      <c r="AS203" s="126" t="s">
        <v>126</v>
      </c>
      <c r="AT203" s="126" t="s">
        <v>81</v>
      </c>
      <c r="AU203" s="14" t="s">
        <v>84</v>
      </c>
      <c r="AV203" s="14" t="s">
        <v>31</v>
      </c>
      <c r="AW203" s="14" t="s">
        <v>19</v>
      </c>
      <c r="AX203" s="126" t="s">
        <v>122</v>
      </c>
    </row>
    <row r="204" spans="2:64" s="11" customFormat="1">
      <c r="B204" s="107"/>
      <c r="C204" s="131"/>
      <c r="D204" s="224">
        <v>70</v>
      </c>
      <c r="E204" s="175" t="s">
        <v>547</v>
      </c>
      <c r="F204" s="175" t="s">
        <v>548</v>
      </c>
      <c r="G204" s="175" t="s">
        <v>129</v>
      </c>
      <c r="H204" s="176">
        <v>7</v>
      </c>
      <c r="I204" s="177"/>
      <c r="J204" s="177">
        <f t="shared" si="6"/>
        <v>0</v>
      </c>
      <c r="O204" s="109">
        <f>SUM(O205:O215)</f>
        <v>0</v>
      </c>
      <c r="Q204" s="109">
        <f>SUM(Q205:Q215)</f>
        <v>0</v>
      </c>
      <c r="S204" s="110">
        <f>SUM(S205:S215)</f>
        <v>6.5472000000000002E-2</v>
      </c>
      <c r="AQ204" s="108" t="s">
        <v>81</v>
      </c>
      <c r="AS204" s="111" t="s">
        <v>74</v>
      </c>
      <c r="AT204" s="111" t="s">
        <v>19</v>
      </c>
      <c r="AX204" s="108" t="s">
        <v>122</v>
      </c>
      <c r="BJ204" s="112">
        <f>SUM(BJ205:BJ215)</f>
        <v>0</v>
      </c>
    </row>
    <row r="205" spans="2:64" s="1" customFormat="1" ht="12">
      <c r="B205" s="113"/>
      <c r="C205" s="131"/>
      <c r="D205" s="224">
        <v>71</v>
      </c>
      <c r="E205" s="175" t="s">
        <v>549</v>
      </c>
      <c r="F205" s="175" t="s">
        <v>550</v>
      </c>
      <c r="G205" s="175" t="s">
        <v>129</v>
      </c>
      <c r="H205" s="176">
        <v>14</v>
      </c>
      <c r="I205" s="177"/>
      <c r="J205" s="177">
        <f t="shared" si="6"/>
        <v>0</v>
      </c>
      <c r="L205" s="132" t="s">
        <v>1</v>
      </c>
      <c r="M205" s="114" t="s">
        <v>40</v>
      </c>
      <c r="O205" s="115">
        <f>N205*H205</f>
        <v>0</v>
      </c>
      <c r="P205" s="115">
        <v>0</v>
      </c>
      <c r="Q205" s="115">
        <f>P205*H205</f>
        <v>0</v>
      </c>
      <c r="R205" s="115">
        <v>4.0000000000000001E-3</v>
      </c>
      <c r="S205" s="116">
        <f>R205*H205</f>
        <v>5.6000000000000001E-2</v>
      </c>
      <c r="AQ205" s="117" t="s">
        <v>143</v>
      </c>
      <c r="AS205" s="117" t="s">
        <v>123</v>
      </c>
      <c r="AT205" s="117" t="s">
        <v>81</v>
      </c>
      <c r="AX205" s="16" t="s">
        <v>122</v>
      </c>
      <c r="BD205" s="118">
        <f>IF(M205="základní",J205,0)</f>
        <v>0</v>
      </c>
      <c r="BE205" s="118">
        <f>IF(M205="snížená",J205,0)</f>
        <v>0</v>
      </c>
      <c r="BF205" s="118">
        <f>IF(M205="zákl. přenesená",J205,0)</f>
        <v>0</v>
      </c>
      <c r="BG205" s="118">
        <f>IF(M205="sníž. přenesená",J205,0)</f>
        <v>0</v>
      </c>
      <c r="BH205" s="118">
        <f>IF(M205="nulová",J205,0)</f>
        <v>0</v>
      </c>
      <c r="BI205" s="16" t="s">
        <v>19</v>
      </c>
      <c r="BJ205" s="118">
        <f>ROUND(I205*H205,2)</f>
        <v>0</v>
      </c>
      <c r="BK205" s="16" t="s">
        <v>143</v>
      </c>
      <c r="BL205" s="117" t="s">
        <v>146</v>
      </c>
    </row>
    <row r="206" spans="2:64" s="13" customFormat="1">
      <c r="B206" s="122"/>
      <c r="C206" s="131"/>
      <c r="D206" s="224">
        <v>68</v>
      </c>
      <c r="E206" s="175" t="s">
        <v>551</v>
      </c>
      <c r="F206" s="175" t="s">
        <v>552</v>
      </c>
      <c r="G206" s="175" t="s">
        <v>129</v>
      </c>
      <c r="H206" s="176">
        <v>2</v>
      </c>
      <c r="I206" s="177"/>
      <c r="J206" s="177">
        <f t="shared" si="6"/>
        <v>0</v>
      </c>
      <c r="S206" s="124"/>
      <c r="AS206" s="123" t="s">
        <v>126</v>
      </c>
      <c r="AT206" s="123" t="s">
        <v>81</v>
      </c>
      <c r="AU206" s="13" t="s">
        <v>81</v>
      </c>
      <c r="AV206" s="13" t="s">
        <v>31</v>
      </c>
      <c r="AW206" s="13" t="s">
        <v>75</v>
      </c>
      <c r="AX206" s="123" t="s">
        <v>122</v>
      </c>
    </row>
    <row r="207" spans="2:64" s="13" customFormat="1">
      <c r="B207" s="122"/>
      <c r="C207" s="131"/>
      <c r="D207" s="224">
        <v>65</v>
      </c>
      <c r="E207" s="175" t="s">
        <v>553</v>
      </c>
      <c r="F207" s="175" t="s">
        <v>554</v>
      </c>
      <c r="G207" s="175" t="s">
        <v>129</v>
      </c>
      <c r="H207" s="176">
        <v>4</v>
      </c>
      <c r="I207" s="177"/>
      <c r="J207" s="177">
        <f t="shared" si="6"/>
        <v>0</v>
      </c>
      <c r="S207" s="124"/>
      <c r="AS207" s="123" t="s">
        <v>126</v>
      </c>
      <c r="AT207" s="123" t="s">
        <v>81</v>
      </c>
      <c r="AU207" s="13" t="s">
        <v>81</v>
      </c>
      <c r="AV207" s="13" t="s">
        <v>31</v>
      </c>
      <c r="AW207" s="13" t="s">
        <v>75</v>
      </c>
      <c r="AX207" s="123" t="s">
        <v>122</v>
      </c>
    </row>
    <row r="208" spans="2:64" s="14" customFormat="1">
      <c r="B208" s="125"/>
      <c r="C208" s="131"/>
      <c r="D208" s="224">
        <v>69</v>
      </c>
      <c r="E208" s="175" t="s">
        <v>555</v>
      </c>
      <c r="F208" s="175" t="s">
        <v>556</v>
      </c>
      <c r="G208" s="175" t="s">
        <v>129</v>
      </c>
      <c r="H208" s="176">
        <v>4</v>
      </c>
      <c r="I208" s="177"/>
      <c r="J208" s="177">
        <f t="shared" si="6"/>
        <v>0</v>
      </c>
      <c r="S208" s="127"/>
      <c r="AS208" s="126" t="s">
        <v>126</v>
      </c>
      <c r="AT208" s="126" t="s">
        <v>81</v>
      </c>
      <c r="AU208" s="14" t="s">
        <v>84</v>
      </c>
      <c r="AV208" s="14" t="s">
        <v>31</v>
      </c>
      <c r="AW208" s="14" t="s">
        <v>19</v>
      </c>
      <c r="AX208" s="126" t="s">
        <v>122</v>
      </c>
    </row>
    <row r="209" spans="2:64" s="1" customFormat="1" ht="12">
      <c r="B209" s="113"/>
      <c r="C209" s="131"/>
      <c r="D209" s="224">
        <v>73</v>
      </c>
      <c r="E209" s="175" t="s">
        <v>185</v>
      </c>
      <c r="F209" s="175" t="s">
        <v>557</v>
      </c>
      <c r="G209" s="175" t="s">
        <v>137</v>
      </c>
      <c r="H209" s="176">
        <v>5.1999999999999998E-2</v>
      </c>
      <c r="I209" s="177"/>
      <c r="J209" s="177">
        <f t="shared" si="6"/>
        <v>0</v>
      </c>
      <c r="L209" s="132" t="s">
        <v>1</v>
      </c>
      <c r="M209" s="114" t="s">
        <v>40</v>
      </c>
      <c r="O209" s="115">
        <f>N209*H209</f>
        <v>0</v>
      </c>
      <c r="P209" s="115">
        <v>0</v>
      </c>
      <c r="Q209" s="115">
        <f>P209*H209</f>
        <v>0</v>
      </c>
      <c r="R209" s="115">
        <v>4.0000000000000001E-3</v>
      </c>
      <c r="S209" s="116">
        <f>R209*H209</f>
        <v>2.0799999999999999E-4</v>
      </c>
      <c r="AQ209" s="117" t="s">
        <v>143</v>
      </c>
      <c r="AS209" s="117" t="s">
        <v>123</v>
      </c>
      <c r="AT209" s="117" t="s">
        <v>81</v>
      </c>
      <c r="AX209" s="16" t="s">
        <v>122</v>
      </c>
      <c r="BD209" s="118">
        <f>IF(M209="základní",J209,0)</f>
        <v>0</v>
      </c>
      <c r="BE209" s="118">
        <f>IF(M209="snížená",J209,0)</f>
        <v>0</v>
      </c>
      <c r="BF209" s="118">
        <f>IF(M209="zákl. přenesená",J209,0)</f>
        <v>0</v>
      </c>
      <c r="BG209" s="118">
        <f>IF(M209="sníž. přenesená",J209,0)</f>
        <v>0</v>
      </c>
      <c r="BH209" s="118">
        <f>IF(M209="nulová",J209,0)</f>
        <v>0</v>
      </c>
      <c r="BI209" s="16" t="s">
        <v>19</v>
      </c>
      <c r="BJ209" s="118">
        <f>ROUND(I209*H209,2)</f>
        <v>0</v>
      </c>
      <c r="BK209" s="16" t="s">
        <v>143</v>
      </c>
      <c r="BL209" s="117" t="s">
        <v>147</v>
      </c>
    </row>
    <row r="210" spans="2:64" s="13" customFormat="1" ht="12.75">
      <c r="B210" s="122"/>
      <c r="C210" s="131"/>
      <c r="D210" s="223"/>
      <c r="E210" s="172" t="s">
        <v>159</v>
      </c>
      <c r="F210" s="172" t="s">
        <v>558</v>
      </c>
      <c r="G210" s="172"/>
      <c r="H210" s="173"/>
      <c r="I210" s="174"/>
      <c r="J210" s="174">
        <f>SUM(J211:J215)</f>
        <v>0</v>
      </c>
      <c r="S210" s="124"/>
      <c r="AS210" s="123" t="s">
        <v>126</v>
      </c>
      <c r="AT210" s="123" t="s">
        <v>81</v>
      </c>
      <c r="AU210" s="13" t="s">
        <v>81</v>
      </c>
      <c r="AV210" s="13" t="s">
        <v>31</v>
      </c>
      <c r="AW210" s="13" t="s">
        <v>75</v>
      </c>
      <c r="AX210" s="123" t="s">
        <v>122</v>
      </c>
    </row>
    <row r="211" spans="2:64" s="13" customFormat="1">
      <c r="B211" s="122"/>
      <c r="C211" s="131"/>
      <c r="D211" s="224">
        <v>77</v>
      </c>
      <c r="E211" s="175" t="s">
        <v>559</v>
      </c>
      <c r="F211" s="175" t="s">
        <v>560</v>
      </c>
      <c r="G211" s="175" t="s">
        <v>129</v>
      </c>
      <c r="H211" s="176">
        <v>1</v>
      </c>
      <c r="I211" s="177"/>
      <c r="J211" s="177">
        <f t="shared" ref="J211:J215" si="7">H211*I211</f>
        <v>0</v>
      </c>
      <c r="S211" s="124"/>
      <c r="AS211" s="123" t="s">
        <v>126</v>
      </c>
      <c r="AT211" s="123" t="s">
        <v>81</v>
      </c>
      <c r="AU211" s="13" t="s">
        <v>81</v>
      </c>
      <c r="AV211" s="13" t="s">
        <v>31</v>
      </c>
      <c r="AW211" s="13" t="s">
        <v>75</v>
      </c>
      <c r="AX211" s="123" t="s">
        <v>122</v>
      </c>
    </row>
    <row r="212" spans="2:64" s="13" customFormat="1">
      <c r="B212" s="122"/>
      <c r="C212" s="131"/>
      <c r="D212" s="224">
        <v>76</v>
      </c>
      <c r="E212" s="175" t="s">
        <v>561</v>
      </c>
      <c r="F212" s="175" t="s">
        <v>562</v>
      </c>
      <c r="G212" s="175" t="s">
        <v>129</v>
      </c>
      <c r="H212" s="176">
        <v>2</v>
      </c>
      <c r="I212" s="177"/>
      <c r="J212" s="177">
        <f t="shared" si="7"/>
        <v>0</v>
      </c>
      <c r="S212" s="124"/>
      <c r="AS212" s="123" t="s">
        <v>126</v>
      </c>
      <c r="AT212" s="123" t="s">
        <v>81</v>
      </c>
      <c r="AU212" s="13" t="s">
        <v>81</v>
      </c>
      <c r="AV212" s="13" t="s">
        <v>31</v>
      </c>
      <c r="AW212" s="13" t="s">
        <v>75</v>
      </c>
      <c r="AX212" s="123" t="s">
        <v>122</v>
      </c>
    </row>
    <row r="213" spans="2:64" s="13" customFormat="1">
      <c r="B213" s="122"/>
      <c r="C213" s="131"/>
      <c r="D213" s="224">
        <v>74</v>
      </c>
      <c r="E213" s="175" t="s">
        <v>563</v>
      </c>
      <c r="F213" s="175" t="s">
        <v>564</v>
      </c>
      <c r="G213" s="175" t="s">
        <v>129</v>
      </c>
      <c r="H213" s="176">
        <v>2</v>
      </c>
      <c r="I213" s="177"/>
      <c r="J213" s="177">
        <f t="shared" si="7"/>
        <v>0</v>
      </c>
      <c r="S213" s="124"/>
      <c r="AS213" s="123" t="s">
        <v>126</v>
      </c>
      <c r="AT213" s="123" t="s">
        <v>81</v>
      </c>
      <c r="AU213" s="13" t="s">
        <v>81</v>
      </c>
      <c r="AV213" s="13" t="s">
        <v>31</v>
      </c>
      <c r="AW213" s="13" t="s">
        <v>75</v>
      </c>
      <c r="AX213" s="123" t="s">
        <v>122</v>
      </c>
    </row>
    <row r="214" spans="2:64" s="1" customFormat="1" ht="12">
      <c r="B214" s="113"/>
      <c r="C214" s="131"/>
      <c r="D214" s="224">
        <v>75</v>
      </c>
      <c r="E214" s="175" t="s">
        <v>565</v>
      </c>
      <c r="F214" s="175" t="s">
        <v>566</v>
      </c>
      <c r="G214" s="175" t="s">
        <v>129</v>
      </c>
      <c r="H214" s="176">
        <v>2</v>
      </c>
      <c r="I214" s="177"/>
      <c r="J214" s="177">
        <f t="shared" si="7"/>
        <v>0</v>
      </c>
      <c r="L214" s="132" t="s">
        <v>1</v>
      </c>
      <c r="M214" s="114" t="s">
        <v>40</v>
      </c>
      <c r="O214" s="115">
        <f>N214*H214</f>
        <v>0</v>
      </c>
      <c r="P214" s="115">
        <v>0</v>
      </c>
      <c r="Q214" s="115">
        <f>P214*H214</f>
        <v>0</v>
      </c>
      <c r="R214" s="115">
        <v>4.0000000000000001E-3</v>
      </c>
      <c r="S214" s="116">
        <f>R214*H214</f>
        <v>8.0000000000000002E-3</v>
      </c>
      <c r="AQ214" s="117" t="s">
        <v>143</v>
      </c>
      <c r="AS214" s="117" t="s">
        <v>123</v>
      </c>
      <c r="AT214" s="117" t="s">
        <v>81</v>
      </c>
      <c r="AX214" s="16" t="s">
        <v>122</v>
      </c>
      <c r="BD214" s="118">
        <f>IF(M214="základní",J214,0)</f>
        <v>0</v>
      </c>
      <c r="BE214" s="118">
        <f>IF(M214="snížená",J214,0)</f>
        <v>0</v>
      </c>
      <c r="BF214" s="118">
        <f>IF(M214="zákl. přenesená",J214,0)</f>
        <v>0</v>
      </c>
      <c r="BG214" s="118">
        <f>IF(M214="sníž. přenesená",J214,0)</f>
        <v>0</v>
      </c>
      <c r="BH214" s="118">
        <f>IF(M214="nulová",J214,0)</f>
        <v>0</v>
      </c>
      <c r="BI214" s="16" t="s">
        <v>19</v>
      </c>
      <c r="BJ214" s="118">
        <f>ROUND(I214*H214,2)</f>
        <v>0</v>
      </c>
      <c r="BK214" s="16" t="s">
        <v>143</v>
      </c>
      <c r="BL214" s="117" t="s">
        <v>148</v>
      </c>
    </row>
    <row r="215" spans="2:64" s="1" customFormat="1" ht="25.15" customHeight="1">
      <c r="B215" s="113"/>
      <c r="C215" s="131"/>
      <c r="D215" s="224">
        <v>78</v>
      </c>
      <c r="E215" s="175" t="s">
        <v>186</v>
      </c>
      <c r="F215" s="175" t="s">
        <v>567</v>
      </c>
      <c r="G215" s="175" t="s">
        <v>137</v>
      </c>
      <c r="H215" s="176">
        <v>0.316</v>
      </c>
      <c r="I215" s="177"/>
      <c r="J215" s="177">
        <f t="shared" si="7"/>
        <v>0</v>
      </c>
      <c r="L215" s="132" t="s">
        <v>1</v>
      </c>
      <c r="M215" s="114" t="s">
        <v>40</v>
      </c>
      <c r="O215" s="115">
        <f>N215*H215</f>
        <v>0</v>
      </c>
      <c r="P215" s="115">
        <v>0</v>
      </c>
      <c r="Q215" s="115">
        <f>P215*H215</f>
        <v>0</v>
      </c>
      <c r="R215" s="115">
        <v>4.0000000000000001E-3</v>
      </c>
      <c r="S215" s="116">
        <f>R215*H215</f>
        <v>1.2639999999999999E-3</v>
      </c>
      <c r="AQ215" s="117" t="s">
        <v>143</v>
      </c>
      <c r="AS215" s="117" t="s">
        <v>123</v>
      </c>
      <c r="AT215" s="117" t="s">
        <v>81</v>
      </c>
      <c r="AX215" s="16" t="s">
        <v>122</v>
      </c>
      <c r="BD215" s="118">
        <f>IF(M215="základní",J215,0)</f>
        <v>0</v>
      </c>
      <c r="BE215" s="118">
        <f>IF(M215="snížená",J215,0)</f>
        <v>0</v>
      </c>
      <c r="BF215" s="118">
        <f>IF(M215="zákl. přenesená",J215,0)</f>
        <v>0</v>
      </c>
      <c r="BG215" s="118">
        <f>IF(M215="sníž. přenesená",J215,0)</f>
        <v>0</v>
      </c>
      <c r="BH215" s="118">
        <f>IF(M215="nulová",J215,0)</f>
        <v>0</v>
      </c>
      <c r="BI215" s="16" t="s">
        <v>19</v>
      </c>
      <c r="BJ215" s="118">
        <f>ROUND(I215*H215,2)</f>
        <v>0</v>
      </c>
      <c r="BK215" s="16" t="s">
        <v>143</v>
      </c>
      <c r="BL215" s="117" t="s">
        <v>149</v>
      </c>
    </row>
    <row r="216" spans="2:64" s="1" customFormat="1" ht="15">
      <c r="B216" s="113"/>
      <c r="C216" s="131"/>
      <c r="D216" s="226"/>
      <c r="E216" s="178"/>
      <c r="F216" s="178" t="s">
        <v>160</v>
      </c>
      <c r="G216" s="178"/>
      <c r="H216" s="179"/>
      <c r="I216" s="180"/>
      <c r="J216" s="180">
        <f>J134+J130</f>
        <v>0</v>
      </c>
      <c r="L216" s="132" t="s">
        <v>1</v>
      </c>
      <c r="M216" s="114" t="s">
        <v>40</v>
      </c>
      <c r="O216" s="115">
        <f>N216*H216</f>
        <v>0</v>
      </c>
      <c r="P216" s="115">
        <v>0</v>
      </c>
      <c r="Q216" s="115">
        <f>P216*H216</f>
        <v>0</v>
      </c>
      <c r="R216" s="115">
        <v>3.2499999999999999E-3</v>
      </c>
      <c r="S216" s="116">
        <f>R216*H216</f>
        <v>0</v>
      </c>
      <c r="AQ216" s="117" t="s">
        <v>143</v>
      </c>
      <c r="AS216" s="117" t="s">
        <v>123</v>
      </c>
      <c r="AT216" s="117" t="s">
        <v>81</v>
      </c>
      <c r="AX216" s="16" t="s">
        <v>122</v>
      </c>
      <c r="BD216" s="118">
        <f>IF(M216="základní",J216,0)</f>
        <v>0</v>
      </c>
      <c r="BE216" s="118">
        <f>IF(M216="snížená",J216,0)</f>
        <v>0</v>
      </c>
      <c r="BF216" s="118">
        <f>IF(M216="zákl. přenesená",J216,0)</f>
        <v>0</v>
      </c>
      <c r="BG216" s="118">
        <f>IF(M216="sníž. přenesená",J216,0)</f>
        <v>0</v>
      </c>
      <c r="BH216" s="118">
        <f>IF(M216="nulová",J216,0)</f>
        <v>0</v>
      </c>
      <c r="BI216" s="16" t="s">
        <v>19</v>
      </c>
      <c r="BJ216" s="118">
        <f>ROUND(I216*H216,2)</f>
        <v>0</v>
      </c>
      <c r="BK216" s="16" t="s">
        <v>143</v>
      </c>
      <c r="BL216" s="117" t="s">
        <v>150</v>
      </c>
    </row>
  </sheetData>
  <mergeCells count="9">
    <mergeCell ref="K2:U2"/>
    <mergeCell ref="E119:H119"/>
    <mergeCell ref="E121:H121"/>
    <mergeCell ref="E87:H87"/>
    <mergeCell ref="E7:H7"/>
    <mergeCell ref="E9:H9"/>
    <mergeCell ref="E18:H18"/>
    <mergeCell ref="E27:H27"/>
    <mergeCell ref="E85:H85"/>
  </mergeCells>
  <phoneticPr fontId="0" type="noConversion"/>
  <pageMargins left="0.70866141732283472" right="0.70866141732283472" top="0.78740157480314965" bottom="0.78740157480314965" header="0.31496062992125984" footer="0.31496062992125984"/>
  <pageSetup scale="77" orientation="portrait" r:id="rId1"/>
  <rowBreaks count="1" manualBreakCount="1">
    <brk id="111" min="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269"/>
  <sheetViews>
    <sheetView topLeftCell="B171" zoomScaleNormal="100" workbookViewId="0">
      <selection activeCell="F184" sqref="F184"/>
    </sheetView>
  </sheetViews>
  <sheetFormatPr defaultRowHeight="11.25"/>
  <cols>
    <col min="1" max="1" width="8.33203125" style="249" customWidth="1"/>
    <col min="2" max="2" width="1" style="249" customWidth="1"/>
    <col min="3" max="3" width="4" style="249" customWidth="1"/>
    <col min="4" max="4" width="6" style="249" customWidth="1"/>
    <col min="5" max="5" width="17" style="249" customWidth="1"/>
    <col min="6" max="6" width="78" style="249" customWidth="1"/>
    <col min="7" max="7" width="7.33203125" style="249" customWidth="1"/>
    <col min="8" max="8" width="14" style="250" customWidth="1"/>
    <col min="9" max="9" width="15.6640625" style="249" customWidth="1"/>
    <col min="10" max="10" width="22.33203125" style="249" customWidth="1"/>
    <col min="11" max="11" width="26.33203125" style="249" hidden="1" customWidth="1"/>
    <col min="12" max="12" width="9.33203125" style="249" customWidth="1"/>
    <col min="13" max="13" width="10.6640625" style="249" hidden="1" customWidth="1"/>
    <col min="14" max="19" width="14" style="249" hidden="1" customWidth="1"/>
    <col min="20" max="20" width="16.33203125" style="249" hidden="1" customWidth="1"/>
    <col min="21" max="21" width="12.33203125" style="249" customWidth="1"/>
    <col min="22" max="22" width="16.33203125" style="249" customWidth="1"/>
    <col min="23" max="23" width="12.33203125" style="249" customWidth="1"/>
    <col min="24" max="24" width="15" style="249" customWidth="1"/>
    <col min="25" max="25" width="11" style="249" customWidth="1"/>
    <col min="26" max="26" width="15" style="249" customWidth="1"/>
    <col min="27" max="27" width="16.33203125" style="249" customWidth="1"/>
    <col min="28" max="28" width="11" style="249" customWidth="1"/>
    <col min="29" max="29" width="15" style="249" customWidth="1"/>
    <col min="30" max="30" width="16.33203125" style="249" customWidth="1"/>
    <col min="31" max="55" width="9.33203125" style="249"/>
    <col min="56" max="56" width="11.33203125" style="249" bestFit="1" customWidth="1"/>
    <col min="57" max="60" width="9.1640625" style="249" bestFit="1" customWidth="1"/>
    <col min="61" max="61" width="9.33203125" style="249"/>
    <col min="62" max="62" width="11.33203125" style="249" bestFit="1" customWidth="1"/>
    <col min="63" max="16384" width="9.33203125" style="249"/>
  </cols>
  <sheetData>
    <row r="2" spans="2:45">
      <c r="L2" s="527" t="s">
        <v>5</v>
      </c>
      <c r="M2" s="528"/>
      <c r="N2" s="528"/>
      <c r="O2" s="528"/>
      <c r="P2" s="528"/>
      <c r="Q2" s="528"/>
      <c r="R2" s="528"/>
      <c r="S2" s="528"/>
      <c r="T2" s="528"/>
      <c r="U2" s="528"/>
      <c r="AS2" s="251" t="s">
        <v>80</v>
      </c>
    </row>
    <row r="3" spans="2:45">
      <c r="B3" s="252"/>
      <c r="C3" s="253"/>
      <c r="D3" s="253"/>
      <c r="E3" s="253"/>
      <c r="F3" s="253"/>
      <c r="G3" s="253"/>
      <c r="H3" s="254"/>
      <c r="I3" s="253"/>
      <c r="J3" s="253"/>
      <c r="K3" s="253"/>
      <c r="AS3" s="251" t="s">
        <v>81</v>
      </c>
    </row>
    <row r="4" spans="2:45" ht="18.75">
      <c r="B4" s="255"/>
      <c r="D4" s="256" t="s">
        <v>88</v>
      </c>
      <c r="M4" s="257" t="s">
        <v>10</v>
      </c>
      <c r="AS4" s="251" t="s">
        <v>3</v>
      </c>
    </row>
    <row r="5" spans="2:45">
      <c r="B5" s="255"/>
    </row>
    <row r="6" spans="2:45" ht="12.75">
      <c r="B6" s="255"/>
      <c r="D6" s="258" t="s">
        <v>15</v>
      </c>
    </row>
    <row r="7" spans="2:45" ht="12.75">
      <c r="B7" s="255"/>
      <c r="E7" s="525" t="str">
        <f>'Rekapitulace stavby'!K6</f>
        <v>Přístavba výrobní haly PZP Merlin</v>
      </c>
      <c r="F7" s="526"/>
      <c r="G7" s="526"/>
      <c r="H7" s="526"/>
    </row>
    <row r="8" spans="2:45" s="260" customFormat="1" ht="12.75">
      <c r="B8" s="259"/>
      <c r="D8" s="258" t="s">
        <v>89</v>
      </c>
      <c r="H8" s="261"/>
    </row>
    <row r="9" spans="2:45" s="260" customFormat="1" ht="12.6" customHeight="1">
      <c r="B9" s="259"/>
      <c r="E9" s="523" t="s">
        <v>224</v>
      </c>
      <c r="F9" s="524"/>
      <c r="G9" s="524"/>
      <c r="H9" s="524"/>
    </row>
    <row r="10" spans="2:45" s="260" customFormat="1">
      <c r="B10" s="259"/>
      <c r="H10" s="261"/>
    </row>
    <row r="11" spans="2:45" s="260" customFormat="1" ht="12.75">
      <c r="B11" s="259"/>
      <c r="D11" s="258" t="s">
        <v>17</v>
      </c>
      <c r="F11" s="262" t="s">
        <v>1</v>
      </c>
      <c r="H11" s="261"/>
      <c r="I11" s="258" t="s">
        <v>18</v>
      </c>
      <c r="J11" s="262" t="s">
        <v>1</v>
      </c>
    </row>
    <row r="12" spans="2:45" s="260" customFormat="1" ht="12.75">
      <c r="B12" s="259"/>
      <c r="D12" s="258" t="s">
        <v>20</v>
      </c>
      <c r="F12" s="262" t="s">
        <v>222</v>
      </c>
      <c r="H12" s="261"/>
      <c r="I12" s="258" t="s">
        <v>21</v>
      </c>
      <c r="J12" s="263"/>
    </row>
    <row r="13" spans="2:45" s="260" customFormat="1">
      <c r="B13" s="259"/>
      <c r="H13" s="261"/>
    </row>
    <row r="14" spans="2:45" s="260" customFormat="1" ht="12.75">
      <c r="B14" s="259"/>
      <c r="D14" s="258" t="s">
        <v>24</v>
      </c>
      <c r="F14" s="260" t="s">
        <v>225</v>
      </c>
      <c r="H14" s="261"/>
      <c r="I14" s="258" t="s">
        <v>25</v>
      </c>
      <c r="J14" s="262" t="str">
        <f>IF('Rekapitulace stavby'!AN10="","",'Rekapitulace stavby'!AN10)</f>
        <v/>
      </c>
    </row>
    <row r="15" spans="2:45" s="260" customFormat="1" ht="12.75">
      <c r="B15" s="259"/>
      <c r="E15" s="262" t="str">
        <f>IF('Rekapitulace stavby'!E11="","",'Rekapitulace stavby'!E11)</f>
        <v xml:space="preserve"> </v>
      </c>
      <c r="H15" s="261"/>
      <c r="I15" s="258" t="s">
        <v>27</v>
      </c>
      <c r="J15" s="262" t="str">
        <f>IF('Rekapitulace stavby'!AN11="","",'Rekapitulace stavby'!AN11)</f>
        <v/>
      </c>
    </row>
    <row r="16" spans="2:45" s="260" customFormat="1">
      <c r="B16" s="259"/>
      <c r="H16" s="261"/>
    </row>
    <row r="17" spans="2:11" s="260" customFormat="1" ht="12.75">
      <c r="B17" s="259"/>
      <c r="D17" s="258" t="s">
        <v>28</v>
      </c>
      <c r="H17" s="261"/>
      <c r="I17" s="258" t="s">
        <v>25</v>
      </c>
      <c r="J17" s="264" t="str">
        <f>'Rekapitulace stavby'!AN13</f>
        <v>Vyplň údaj</v>
      </c>
    </row>
    <row r="18" spans="2:11" s="260" customFormat="1" ht="12.75">
      <c r="B18" s="259"/>
      <c r="E18" s="529" t="str">
        <f>'Rekapitulace stavby'!E14</f>
        <v>Vyplň údaj</v>
      </c>
      <c r="F18" s="530"/>
      <c r="G18" s="530"/>
      <c r="H18" s="530"/>
      <c r="I18" s="258" t="s">
        <v>27</v>
      </c>
      <c r="J18" s="264" t="str">
        <f>'Rekapitulace stavby'!AN14</f>
        <v>Vyplň údaj</v>
      </c>
    </row>
    <row r="19" spans="2:11" s="260" customFormat="1">
      <c r="B19" s="259"/>
      <c r="H19" s="261"/>
    </row>
    <row r="20" spans="2:11" s="260" customFormat="1" ht="12.75">
      <c r="B20" s="259"/>
      <c r="D20" s="258" t="s">
        <v>30</v>
      </c>
      <c r="H20" s="261"/>
      <c r="I20" s="258" t="s">
        <v>25</v>
      </c>
      <c r="J20" s="262" t="s">
        <v>1</v>
      </c>
    </row>
    <row r="21" spans="2:11" s="260" customFormat="1" ht="12.75">
      <c r="B21" s="259"/>
      <c r="E21" s="262"/>
      <c r="H21" s="261"/>
      <c r="I21" s="258" t="s">
        <v>27</v>
      </c>
      <c r="J21" s="262" t="s">
        <v>1</v>
      </c>
    </row>
    <row r="22" spans="2:11" s="260" customFormat="1">
      <c r="B22" s="259"/>
      <c r="H22" s="261"/>
    </row>
    <row r="23" spans="2:11" s="260" customFormat="1" ht="12.75">
      <c r="B23" s="259"/>
      <c r="D23" s="258" t="s">
        <v>32</v>
      </c>
      <c r="H23" s="261"/>
      <c r="I23" s="258" t="s">
        <v>25</v>
      </c>
      <c r="J23" s="262" t="s">
        <v>1</v>
      </c>
    </row>
    <row r="24" spans="2:11" s="260" customFormat="1" ht="12.75">
      <c r="B24" s="259"/>
      <c r="E24" s="262"/>
      <c r="H24" s="261"/>
      <c r="I24" s="258" t="s">
        <v>27</v>
      </c>
      <c r="J24" s="262" t="s">
        <v>1</v>
      </c>
    </row>
    <row r="25" spans="2:11" s="260" customFormat="1">
      <c r="B25" s="259"/>
      <c r="H25" s="261"/>
    </row>
    <row r="26" spans="2:11" s="260" customFormat="1" ht="12.75">
      <c r="B26" s="259"/>
      <c r="D26" s="258" t="s">
        <v>179</v>
      </c>
      <c r="H26" s="261"/>
    </row>
    <row r="27" spans="2:11" s="266" customFormat="1" ht="12.75">
      <c r="B27" s="265"/>
      <c r="E27" s="531" t="s">
        <v>1</v>
      </c>
      <c r="F27" s="531"/>
      <c r="G27" s="531"/>
      <c r="H27" s="531"/>
    </row>
    <row r="28" spans="2:11" s="260" customFormat="1">
      <c r="B28" s="259"/>
      <c r="H28" s="261"/>
    </row>
    <row r="29" spans="2:11" s="260" customFormat="1">
      <c r="B29" s="259"/>
      <c r="D29" s="267"/>
      <c r="E29" s="267"/>
      <c r="F29" s="267"/>
      <c r="G29" s="267"/>
      <c r="H29" s="268"/>
      <c r="I29" s="267"/>
      <c r="J29" s="267"/>
      <c r="K29" s="267"/>
    </row>
    <row r="30" spans="2:11" s="260" customFormat="1" ht="15.75">
      <c r="B30" s="259"/>
      <c r="D30" s="269" t="s">
        <v>35</v>
      </c>
      <c r="H30" s="261"/>
      <c r="J30" s="270">
        <f>ROUND(J129, 2)</f>
        <v>0</v>
      </c>
    </row>
    <row r="31" spans="2:11" s="260" customFormat="1">
      <c r="B31" s="259"/>
      <c r="D31" s="267"/>
      <c r="E31" s="267"/>
      <c r="F31" s="267"/>
      <c r="G31" s="267"/>
      <c r="H31" s="268"/>
      <c r="I31" s="267"/>
      <c r="J31" s="267"/>
      <c r="K31" s="267"/>
    </row>
    <row r="32" spans="2:11" s="260" customFormat="1" ht="12.75">
      <c r="B32" s="259"/>
      <c r="F32" s="271" t="s">
        <v>37</v>
      </c>
      <c r="H32" s="261"/>
      <c r="I32" s="271" t="s">
        <v>36</v>
      </c>
      <c r="J32" s="271" t="s">
        <v>38</v>
      </c>
    </row>
    <row r="33" spans="2:11" s="260" customFormat="1" ht="12.75">
      <c r="B33" s="259"/>
      <c r="D33" s="272" t="s">
        <v>39</v>
      </c>
      <c r="E33" s="258" t="s">
        <v>40</v>
      </c>
      <c r="F33" s="273">
        <f>J30</f>
        <v>0</v>
      </c>
      <c r="H33" s="261"/>
      <c r="I33" s="274">
        <v>0.21</v>
      </c>
      <c r="J33" s="273">
        <f>F33*0.21</f>
        <v>0</v>
      </c>
    </row>
    <row r="34" spans="2:11" s="260" customFormat="1" ht="12.75">
      <c r="B34" s="259"/>
      <c r="E34" s="258" t="s">
        <v>41</v>
      </c>
      <c r="F34" s="273">
        <v>0</v>
      </c>
      <c r="H34" s="261"/>
      <c r="I34" s="274">
        <v>0.12</v>
      </c>
      <c r="J34" s="273">
        <v>0</v>
      </c>
    </row>
    <row r="35" spans="2:11" s="260" customFormat="1" ht="12.75">
      <c r="B35" s="259"/>
      <c r="E35" s="258"/>
      <c r="F35" s="273"/>
      <c r="H35" s="261"/>
      <c r="I35" s="274"/>
      <c r="J35" s="273"/>
    </row>
    <row r="36" spans="2:11" s="260" customFormat="1" ht="12.75">
      <c r="B36" s="259"/>
      <c r="E36" s="258"/>
      <c r="F36" s="273"/>
      <c r="H36" s="261"/>
      <c r="I36" s="274"/>
      <c r="J36" s="273"/>
    </row>
    <row r="37" spans="2:11" s="260" customFormat="1" ht="12.75">
      <c r="B37" s="259"/>
      <c r="E37" s="258"/>
      <c r="F37" s="273"/>
      <c r="H37" s="261"/>
      <c r="I37" s="274"/>
      <c r="J37" s="273"/>
    </row>
    <row r="38" spans="2:11" s="260" customFormat="1">
      <c r="B38" s="259"/>
      <c r="H38" s="261"/>
    </row>
    <row r="39" spans="2:11" s="260" customFormat="1" ht="15.75">
      <c r="B39" s="259"/>
      <c r="C39" s="275"/>
      <c r="D39" s="276" t="s">
        <v>45</v>
      </c>
      <c r="E39" s="277"/>
      <c r="F39" s="277"/>
      <c r="G39" s="278" t="s">
        <v>46</v>
      </c>
      <c r="H39" s="278" t="s">
        <v>47</v>
      </c>
      <c r="I39" s="277"/>
      <c r="J39" s="279">
        <f>SUM(J30:J37)</f>
        <v>0</v>
      </c>
      <c r="K39" s="277"/>
    </row>
    <row r="40" spans="2:11" s="260" customFormat="1">
      <c r="B40" s="259"/>
      <c r="H40" s="261"/>
    </row>
    <row r="41" spans="2:11">
      <c r="B41" s="255"/>
    </row>
    <row r="42" spans="2:11">
      <c r="B42" s="255"/>
    </row>
    <row r="43" spans="2:11">
      <c r="B43" s="255"/>
    </row>
    <row r="44" spans="2:11">
      <c r="B44" s="255"/>
    </row>
    <row r="45" spans="2:11">
      <c r="B45" s="255"/>
    </row>
    <row r="46" spans="2:11">
      <c r="B46" s="255"/>
    </row>
    <row r="47" spans="2:11">
      <c r="B47" s="255"/>
    </row>
    <row r="48" spans="2:11">
      <c r="B48" s="255"/>
    </row>
    <row r="49" spans="2:11">
      <c r="B49" s="255"/>
    </row>
    <row r="50" spans="2:11" s="260" customFormat="1" ht="12.75">
      <c r="B50" s="259"/>
      <c r="D50" s="280" t="s">
        <v>48</v>
      </c>
      <c r="E50" s="281"/>
      <c r="F50" s="281"/>
      <c r="G50" s="280" t="s">
        <v>49</v>
      </c>
      <c r="H50" s="282"/>
      <c r="I50" s="281"/>
      <c r="J50" s="281"/>
      <c r="K50" s="281"/>
    </row>
    <row r="51" spans="2:11">
      <c r="B51" s="255"/>
    </row>
    <row r="52" spans="2:11">
      <c r="B52" s="255"/>
    </row>
    <row r="53" spans="2:11">
      <c r="B53" s="255"/>
    </row>
    <row r="54" spans="2:11">
      <c r="B54" s="255"/>
    </row>
    <row r="55" spans="2:11">
      <c r="B55" s="255"/>
    </row>
    <row r="56" spans="2:11">
      <c r="B56" s="255"/>
    </row>
    <row r="57" spans="2:11">
      <c r="B57" s="255"/>
    </row>
    <row r="58" spans="2:11">
      <c r="B58" s="255"/>
    </row>
    <row r="59" spans="2:11">
      <c r="B59" s="255"/>
    </row>
    <row r="60" spans="2:11">
      <c r="B60" s="255"/>
    </row>
    <row r="61" spans="2:11" s="260" customFormat="1" ht="12.75">
      <c r="B61" s="259"/>
      <c r="D61" s="283" t="s">
        <v>50</v>
      </c>
      <c r="E61" s="284"/>
      <c r="F61" s="285" t="s">
        <v>51</v>
      </c>
      <c r="G61" s="283" t="s">
        <v>50</v>
      </c>
      <c r="H61" s="286"/>
      <c r="I61" s="284"/>
      <c r="J61" s="287" t="s">
        <v>51</v>
      </c>
      <c r="K61" s="284"/>
    </row>
    <row r="62" spans="2:11">
      <c r="B62" s="255"/>
    </row>
    <row r="63" spans="2:11">
      <c r="B63" s="255"/>
    </row>
    <row r="64" spans="2:11">
      <c r="B64" s="255"/>
    </row>
    <row r="65" spans="2:11" s="260" customFormat="1" ht="12.75">
      <c r="B65" s="259"/>
      <c r="D65" s="280" t="s">
        <v>52</v>
      </c>
      <c r="E65" s="281"/>
      <c r="F65" s="281"/>
      <c r="G65" s="280" t="s">
        <v>53</v>
      </c>
      <c r="H65" s="282"/>
      <c r="I65" s="281"/>
      <c r="J65" s="281"/>
      <c r="K65" s="281"/>
    </row>
    <row r="66" spans="2:11">
      <c r="B66" s="255"/>
    </row>
    <row r="67" spans="2:11">
      <c r="B67" s="255"/>
    </row>
    <row r="68" spans="2:11">
      <c r="B68" s="255"/>
    </row>
    <row r="69" spans="2:11">
      <c r="B69" s="255"/>
    </row>
    <row r="70" spans="2:11">
      <c r="B70" s="255"/>
    </row>
    <row r="71" spans="2:11">
      <c r="B71" s="255"/>
    </row>
    <row r="72" spans="2:11">
      <c r="B72" s="255"/>
    </row>
    <row r="73" spans="2:11">
      <c r="B73" s="255"/>
    </row>
    <row r="74" spans="2:11">
      <c r="B74" s="255"/>
    </row>
    <row r="75" spans="2:11">
      <c r="B75" s="255"/>
    </row>
    <row r="76" spans="2:11" s="260" customFormat="1" ht="12.75">
      <c r="B76" s="259"/>
      <c r="D76" s="283" t="s">
        <v>50</v>
      </c>
      <c r="E76" s="284"/>
      <c r="F76" s="285" t="s">
        <v>51</v>
      </c>
      <c r="G76" s="283" t="s">
        <v>50</v>
      </c>
      <c r="H76" s="286"/>
      <c r="I76" s="284"/>
      <c r="J76" s="287" t="s">
        <v>51</v>
      </c>
      <c r="K76" s="284"/>
    </row>
    <row r="77" spans="2:11" s="260" customFormat="1">
      <c r="B77" s="288"/>
      <c r="C77" s="289"/>
      <c r="D77" s="289"/>
      <c r="E77" s="289"/>
      <c r="F77" s="289"/>
      <c r="G77" s="289"/>
      <c r="H77" s="290"/>
      <c r="I77" s="289"/>
      <c r="J77" s="289"/>
      <c r="K77" s="289"/>
    </row>
    <row r="81" spans="2:46" s="260" customFormat="1" hidden="1">
      <c r="B81" s="291"/>
      <c r="C81" s="292"/>
      <c r="D81" s="292"/>
      <c r="E81" s="292"/>
      <c r="F81" s="292"/>
      <c r="G81" s="292"/>
      <c r="H81" s="293"/>
      <c r="I81" s="292"/>
      <c r="J81" s="292"/>
      <c r="K81" s="292"/>
    </row>
    <row r="82" spans="2:46" s="260" customFormat="1" ht="18.75" hidden="1">
      <c r="B82" s="259"/>
      <c r="C82" s="256" t="s">
        <v>90</v>
      </c>
      <c r="H82" s="261"/>
    </row>
    <row r="83" spans="2:46" s="260" customFormat="1" hidden="1">
      <c r="B83" s="259"/>
      <c r="H83" s="261"/>
    </row>
    <row r="84" spans="2:46" s="260" customFormat="1" ht="12.75" hidden="1">
      <c r="B84" s="259"/>
      <c r="C84" s="258" t="s">
        <v>15</v>
      </c>
      <c r="H84" s="261"/>
    </row>
    <row r="85" spans="2:46" s="260" customFormat="1" ht="12.75" hidden="1">
      <c r="B85" s="259"/>
      <c r="E85" s="525" t="str">
        <f>E7</f>
        <v>Přístavba výrobní haly PZP Merlin</v>
      </c>
      <c r="F85" s="526"/>
      <c r="G85" s="526"/>
      <c r="H85" s="526"/>
    </row>
    <row r="86" spans="2:46" s="260" customFormat="1" ht="12.75" hidden="1">
      <c r="B86" s="259"/>
      <c r="C86" s="258" t="s">
        <v>89</v>
      </c>
      <c r="H86" s="261"/>
    </row>
    <row r="87" spans="2:46" s="260" customFormat="1" hidden="1">
      <c r="B87" s="259"/>
      <c r="E87" s="523" t="str">
        <f>E9</f>
        <v>Vybavení  mrazírny</v>
      </c>
      <c r="F87" s="524"/>
      <c r="G87" s="524"/>
      <c r="H87" s="524"/>
    </row>
    <row r="88" spans="2:46" s="260" customFormat="1" hidden="1">
      <c r="B88" s="259"/>
      <c r="H88" s="261"/>
    </row>
    <row r="89" spans="2:46" s="260" customFormat="1" ht="12.75" hidden="1">
      <c r="B89" s="259"/>
      <c r="C89" s="258" t="s">
        <v>20</v>
      </c>
      <c r="F89" s="262" t="str">
        <f>F12</f>
        <v>Hlinsko</v>
      </c>
      <c r="H89" s="261"/>
      <c r="I89" s="258" t="s">
        <v>21</v>
      </c>
      <c r="J89" s="263" t="str">
        <f>IF(J12="","",J12)</f>
        <v/>
      </c>
    </row>
    <row r="90" spans="2:46" s="260" customFormat="1" hidden="1">
      <c r="B90" s="259"/>
      <c r="H90" s="261"/>
    </row>
    <row r="91" spans="2:46" s="260" customFormat="1" ht="12.75" hidden="1">
      <c r="B91" s="259"/>
      <c r="C91" s="258" t="s">
        <v>24</v>
      </c>
      <c r="F91" s="262" t="str">
        <f>E15</f>
        <v xml:space="preserve"> </v>
      </c>
      <c r="H91" s="261"/>
      <c r="I91" s="258" t="s">
        <v>30</v>
      </c>
      <c r="J91" s="294">
        <f>E21</f>
        <v>0</v>
      </c>
    </row>
    <row r="92" spans="2:46" s="260" customFormat="1" ht="12.75" hidden="1">
      <c r="B92" s="259"/>
      <c r="C92" s="258" t="s">
        <v>28</v>
      </c>
      <c r="F92" s="262" t="str">
        <f>IF(E18="","",E18)</f>
        <v>Vyplň údaj</v>
      </c>
      <c r="H92" s="261"/>
      <c r="I92" s="258" t="s">
        <v>32</v>
      </c>
      <c r="J92" s="294">
        <f>E24</f>
        <v>0</v>
      </c>
    </row>
    <row r="93" spans="2:46" s="260" customFormat="1" hidden="1">
      <c r="B93" s="259"/>
      <c r="H93" s="261"/>
    </row>
    <row r="94" spans="2:46" s="260" customFormat="1" ht="12" hidden="1">
      <c r="B94" s="259"/>
      <c r="C94" s="295" t="s">
        <v>91</v>
      </c>
      <c r="D94" s="275"/>
      <c r="E94" s="275"/>
      <c r="F94" s="275"/>
      <c r="G94" s="275"/>
      <c r="H94" s="296"/>
      <c r="I94" s="275"/>
      <c r="J94" s="297" t="s">
        <v>92</v>
      </c>
      <c r="K94" s="275"/>
    </row>
    <row r="95" spans="2:46" s="260" customFormat="1" hidden="1">
      <c r="B95" s="259"/>
      <c r="H95" s="261"/>
    </row>
    <row r="96" spans="2:46" s="260" customFormat="1" ht="15.75" hidden="1">
      <c r="B96" s="259"/>
      <c r="C96" s="298" t="s">
        <v>93</v>
      </c>
      <c r="H96" s="261"/>
      <c r="J96" s="270">
        <f>J129</f>
        <v>0</v>
      </c>
      <c r="AT96" s="251" t="s">
        <v>94</v>
      </c>
    </row>
    <row r="97" spans="2:11" s="300" customFormat="1" ht="15.75" hidden="1">
      <c r="B97" s="299"/>
      <c r="D97" s="301" t="s">
        <v>95</v>
      </c>
      <c r="E97" s="302"/>
      <c r="F97" s="302"/>
      <c r="G97" s="302"/>
      <c r="H97" s="303"/>
      <c r="I97" s="302"/>
      <c r="J97" s="304" t="e">
        <f>#REF!</f>
        <v>#REF!</v>
      </c>
    </row>
    <row r="98" spans="2:11" s="306" customFormat="1" ht="12.75" hidden="1">
      <c r="B98" s="305"/>
      <c r="D98" s="307" t="s">
        <v>96</v>
      </c>
      <c r="E98" s="308"/>
      <c r="F98" s="308"/>
      <c r="G98" s="308"/>
      <c r="H98" s="309"/>
      <c r="I98" s="308"/>
      <c r="J98" s="310">
        <f>J130</f>
        <v>0</v>
      </c>
    </row>
    <row r="99" spans="2:11" s="306" customFormat="1" ht="12.75" hidden="1">
      <c r="B99" s="305"/>
      <c r="D99" s="307" t="s">
        <v>97</v>
      </c>
      <c r="E99" s="308"/>
      <c r="F99" s="308"/>
      <c r="G99" s="308"/>
      <c r="H99" s="309"/>
      <c r="I99" s="308"/>
      <c r="J99" s="310">
        <f>J144</f>
        <v>0</v>
      </c>
    </row>
    <row r="100" spans="2:11" s="306" customFormat="1" ht="12.75" hidden="1">
      <c r="B100" s="305"/>
      <c r="D100" s="307" t="s">
        <v>98</v>
      </c>
      <c r="E100" s="308"/>
      <c r="F100" s="308"/>
      <c r="G100" s="308"/>
      <c r="H100" s="309"/>
      <c r="I100" s="308"/>
      <c r="J100" s="310">
        <f>J148</f>
        <v>0</v>
      </c>
    </row>
    <row r="101" spans="2:11" s="306" customFormat="1" ht="12.75" hidden="1">
      <c r="B101" s="305"/>
      <c r="D101" s="307" t="s">
        <v>99</v>
      </c>
      <c r="E101" s="308"/>
      <c r="F101" s="308"/>
      <c r="G101" s="308"/>
      <c r="H101" s="309"/>
      <c r="I101" s="308"/>
      <c r="J101" s="310">
        <f>J159</f>
        <v>0</v>
      </c>
    </row>
    <row r="102" spans="2:11" s="306" customFormat="1" ht="12.75" hidden="1">
      <c r="B102" s="305"/>
      <c r="D102" s="307" t="s">
        <v>100</v>
      </c>
      <c r="E102" s="308"/>
      <c r="F102" s="308"/>
      <c r="G102" s="308"/>
      <c r="H102" s="309"/>
      <c r="I102" s="308"/>
      <c r="J102" s="310">
        <f>J181</f>
        <v>0</v>
      </c>
    </row>
    <row r="103" spans="2:11" s="300" customFormat="1" ht="15.75" hidden="1">
      <c r="B103" s="299"/>
      <c r="D103" s="301" t="s">
        <v>101</v>
      </c>
      <c r="E103" s="302"/>
      <c r="F103" s="302"/>
      <c r="G103" s="302"/>
      <c r="H103" s="303"/>
      <c r="I103" s="302"/>
      <c r="J103" s="304">
        <f>J186</f>
        <v>0</v>
      </c>
    </row>
    <row r="104" spans="2:11" s="306" customFormat="1" ht="12.75" hidden="1">
      <c r="B104" s="305"/>
      <c r="D104" s="307" t="s">
        <v>102</v>
      </c>
      <c r="E104" s="308"/>
      <c r="F104" s="308"/>
      <c r="G104" s="308"/>
      <c r="H104" s="309"/>
      <c r="I104" s="308"/>
      <c r="J104" s="310">
        <f>J187</f>
        <v>0</v>
      </c>
    </row>
    <row r="105" spans="2:11" s="306" customFormat="1" ht="12.75" hidden="1">
      <c r="B105" s="305"/>
      <c r="D105" s="307" t="s">
        <v>103</v>
      </c>
      <c r="E105" s="308"/>
      <c r="F105" s="308"/>
      <c r="G105" s="308"/>
      <c r="H105" s="309"/>
      <c r="I105" s="308"/>
      <c r="J105" s="310" t="e">
        <f>#REF!</f>
        <v>#REF!</v>
      </c>
    </row>
    <row r="106" spans="2:11" s="306" customFormat="1" ht="12.75" hidden="1">
      <c r="B106" s="305"/>
      <c r="D106" s="307" t="s">
        <v>104</v>
      </c>
      <c r="E106" s="308"/>
      <c r="F106" s="308"/>
      <c r="G106" s="308"/>
      <c r="H106" s="309"/>
      <c r="I106" s="308"/>
      <c r="J106" s="310" t="e">
        <f>#REF!</f>
        <v>#REF!</v>
      </c>
    </row>
    <row r="107" spans="2:11" s="306" customFormat="1" ht="12.75" hidden="1">
      <c r="B107" s="305"/>
      <c r="D107" s="307" t="s">
        <v>105</v>
      </c>
      <c r="E107" s="308"/>
      <c r="F107" s="308"/>
      <c r="G107" s="308"/>
      <c r="H107" s="309"/>
      <c r="I107" s="308"/>
      <c r="J107" s="310" t="e">
        <f>#REF!</f>
        <v>#REF!</v>
      </c>
    </row>
    <row r="108" spans="2:11" s="300" customFormat="1" ht="15.75" hidden="1">
      <c r="B108" s="299"/>
      <c r="D108" s="301" t="s">
        <v>106</v>
      </c>
      <c r="E108" s="302"/>
      <c r="F108" s="302"/>
      <c r="G108" s="302"/>
      <c r="H108" s="303"/>
      <c r="I108" s="302"/>
      <c r="J108" s="304" t="e">
        <f>#REF!</f>
        <v>#REF!</v>
      </c>
    </row>
    <row r="109" spans="2:11" s="306" customFormat="1" ht="12.75" hidden="1">
      <c r="B109" s="305"/>
      <c r="D109" s="307" t="s">
        <v>107</v>
      </c>
      <c r="E109" s="308"/>
      <c r="F109" s="308"/>
      <c r="G109" s="308"/>
      <c r="H109" s="309"/>
      <c r="I109" s="308"/>
      <c r="J109" s="310" t="e">
        <f>#REF!</f>
        <v>#REF!</v>
      </c>
    </row>
    <row r="110" spans="2:11" s="260" customFormat="1" hidden="1">
      <c r="B110" s="259"/>
      <c r="H110" s="261"/>
    </row>
    <row r="111" spans="2:11" s="260" customFormat="1" hidden="1">
      <c r="B111" s="288"/>
      <c r="C111" s="289"/>
      <c r="D111" s="289"/>
      <c r="E111" s="289"/>
      <c r="F111" s="289"/>
      <c r="G111" s="289"/>
      <c r="H111" s="290"/>
      <c r="I111" s="289"/>
      <c r="J111" s="289"/>
      <c r="K111" s="289"/>
    </row>
    <row r="115" spans="2:19" s="260" customFormat="1">
      <c r="B115" s="291"/>
      <c r="C115" s="292"/>
      <c r="D115" s="292"/>
      <c r="E115" s="292"/>
      <c r="F115" s="292"/>
      <c r="G115" s="292"/>
      <c r="H115" s="293"/>
      <c r="I115" s="292"/>
      <c r="J115" s="311"/>
      <c r="K115" s="292"/>
    </row>
    <row r="116" spans="2:19" s="260" customFormat="1" ht="18.75">
      <c r="B116" s="259"/>
      <c r="C116" s="256" t="s">
        <v>108</v>
      </c>
      <c r="H116" s="261"/>
      <c r="J116" s="312"/>
    </row>
    <row r="117" spans="2:19" s="260" customFormat="1">
      <c r="B117" s="259"/>
      <c r="H117" s="261"/>
      <c r="J117" s="312"/>
    </row>
    <row r="118" spans="2:19" s="260" customFormat="1" ht="12.75">
      <c r="B118" s="259"/>
      <c r="C118" s="258" t="s">
        <v>15</v>
      </c>
      <c r="H118" s="261"/>
      <c r="J118" s="312"/>
    </row>
    <row r="119" spans="2:19" s="260" customFormat="1" ht="12.75">
      <c r="B119" s="259"/>
      <c r="E119" s="525" t="str">
        <f>E7</f>
        <v>Přístavba výrobní haly PZP Merlin</v>
      </c>
      <c r="F119" s="526"/>
      <c r="G119" s="526"/>
      <c r="H119" s="526"/>
      <c r="J119" s="312"/>
    </row>
    <row r="120" spans="2:19" s="260" customFormat="1" ht="12.75">
      <c r="B120" s="259"/>
      <c r="C120" s="258" t="s">
        <v>89</v>
      </c>
      <c r="H120" s="261"/>
      <c r="J120" s="312"/>
    </row>
    <row r="121" spans="2:19" s="260" customFormat="1" ht="14.25" customHeight="1">
      <c r="B121" s="259"/>
      <c r="E121" s="523" t="str">
        <f>E9</f>
        <v>Vybavení  mrazírny</v>
      </c>
      <c r="F121" s="524"/>
      <c r="G121" s="524"/>
      <c r="H121" s="524"/>
      <c r="J121" s="312"/>
    </row>
    <row r="122" spans="2:19" s="260" customFormat="1">
      <c r="B122" s="259"/>
      <c r="H122" s="261"/>
      <c r="J122" s="312"/>
    </row>
    <row r="123" spans="2:19" s="260" customFormat="1" ht="12.75">
      <c r="B123" s="259"/>
      <c r="C123" s="258" t="s">
        <v>20</v>
      </c>
      <c r="E123" s="260" t="s">
        <v>222</v>
      </c>
      <c r="F123" s="262"/>
      <c r="H123" s="261"/>
      <c r="I123" s="258" t="s">
        <v>21</v>
      </c>
      <c r="J123" s="313" t="str">
        <f>IF(J12="","",J12)</f>
        <v/>
      </c>
    </row>
    <row r="124" spans="2:19" s="260" customFormat="1">
      <c r="B124" s="259"/>
      <c r="H124" s="261"/>
      <c r="J124" s="312"/>
    </row>
    <row r="125" spans="2:19" s="260" customFormat="1" ht="12.75">
      <c r="B125" s="259"/>
      <c r="C125" s="258" t="s">
        <v>24</v>
      </c>
      <c r="F125" s="262" t="s">
        <v>225</v>
      </c>
      <c r="H125" s="261"/>
      <c r="I125" s="258" t="s">
        <v>30</v>
      </c>
      <c r="J125" s="314"/>
    </row>
    <row r="126" spans="2:19" s="260" customFormat="1" ht="12.75">
      <c r="B126" s="259"/>
      <c r="C126" s="258" t="s">
        <v>28</v>
      </c>
      <c r="F126" s="262"/>
      <c r="H126" s="261"/>
      <c r="I126" s="258" t="s">
        <v>32</v>
      </c>
      <c r="J126" s="314"/>
    </row>
    <row r="127" spans="2:19" s="260" customFormat="1">
      <c r="B127" s="259"/>
      <c r="H127" s="261"/>
      <c r="J127" s="312"/>
    </row>
    <row r="128" spans="2:19" s="321" customFormat="1" ht="24">
      <c r="B128" s="315"/>
      <c r="C128" s="316"/>
      <c r="D128" s="317"/>
      <c r="E128" s="317" t="s">
        <v>109</v>
      </c>
      <c r="F128" s="317" t="s">
        <v>57</v>
      </c>
      <c r="G128" s="317" t="s">
        <v>110</v>
      </c>
      <c r="H128" s="318" t="s">
        <v>111</v>
      </c>
      <c r="I128" s="317" t="s">
        <v>112</v>
      </c>
      <c r="J128" s="319" t="s">
        <v>92</v>
      </c>
      <c r="K128" s="320" t="s">
        <v>113</v>
      </c>
      <c r="M128" s="322" t="s">
        <v>1</v>
      </c>
      <c r="N128" s="322" t="s">
        <v>114</v>
      </c>
      <c r="O128" s="322" t="s">
        <v>115</v>
      </c>
      <c r="P128" s="322" t="s">
        <v>116</v>
      </c>
      <c r="Q128" s="322" t="s">
        <v>117</v>
      </c>
      <c r="R128" s="322" t="s">
        <v>118</v>
      </c>
      <c r="S128" s="323" t="s">
        <v>119</v>
      </c>
    </row>
    <row r="129" spans="2:64" s="260" customFormat="1" ht="15.75">
      <c r="B129" s="259"/>
      <c r="C129" s="324" t="s">
        <v>120</v>
      </c>
      <c r="H129" s="261"/>
      <c r="J129" s="325">
        <f>J269</f>
        <v>0</v>
      </c>
      <c r="M129" s="267"/>
      <c r="N129" s="267"/>
      <c r="O129" s="326" t="e">
        <f>#REF!+O186+#REF!</f>
        <v>#REF!</v>
      </c>
      <c r="P129" s="267"/>
      <c r="Q129" s="326" t="e">
        <f>#REF!+Q186+#REF!</f>
        <v>#REF!</v>
      </c>
      <c r="R129" s="267"/>
      <c r="S129" s="327" t="e">
        <f>#REF!+S186+#REF!</f>
        <v>#REF!</v>
      </c>
      <c r="AS129" s="251" t="s">
        <v>74</v>
      </c>
      <c r="AT129" s="251" t="s">
        <v>94</v>
      </c>
      <c r="BJ129" s="328" t="e">
        <f>#REF!+BJ186+#REF!</f>
        <v>#REF!</v>
      </c>
    </row>
    <row r="130" spans="2:64" s="335" customFormat="1" ht="13.5" thickBot="1">
      <c r="B130" s="329"/>
      <c r="C130" s="330"/>
      <c r="D130" s="331"/>
      <c r="E130" s="332"/>
      <c r="F130" s="332" t="s">
        <v>228</v>
      </c>
      <c r="G130" s="332"/>
      <c r="H130" s="333"/>
      <c r="I130" s="334"/>
      <c r="J130" s="334"/>
      <c r="O130" s="336">
        <f>SUM(O131:O135)</f>
        <v>0</v>
      </c>
      <c r="Q130" s="336">
        <f>SUM(Q131:Q135)</f>
        <v>0</v>
      </c>
      <c r="S130" s="337">
        <f>SUM(S131:S135)</f>
        <v>36.25</v>
      </c>
      <c r="AQ130" s="338" t="s">
        <v>19</v>
      </c>
      <c r="AS130" s="339" t="s">
        <v>74</v>
      </c>
      <c r="AT130" s="339" t="s">
        <v>19</v>
      </c>
      <c r="AX130" s="338" t="s">
        <v>122</v>
      </c>
      <c r="BJ130" s="340">
        <f>SUM(BJ131:BJ135)</f>
        <v>0</v>
      </c>
    </row>
    <row r="131" spans="2:64" s="348" customFormat="1" ht="13.5" thickBot="1">
      <c r="B131" s="341"/>
      <c r="C131" s="330"/>
      <c r="D131" s="342"/>
      <c r="E131" s="343" t="s">
        <v>296</v>
      </c>
      <c r="F131" s="344" t="s">
        <v>232</v>
      </c>
      <c r="G131" s="345" t="s">
        <v>124</v>
      </c>
      <c r="H131" s="346">
        <v>118</v>
      </c>
      <c r="I131" s="347"/>
      <c r="J131" s="347">
        <f>H131*I131</f>
        <v>0</v>
      </c>
      <c r="S131" s="349"/>
      <c r="AS131" s="350" t="s">
        <v>126</v>
      </c>
      <c r="AT131" s="350" t="s">
        <v>81</v>
      </c>
      <c r="AU131" s="348" t="s">
        <v>19</v>
      </c>
      <c r="AV131" s="348" t="s">
        <v>31</v>
      </c>
      <c r="AW131" s="348" t="s">
        <v>75</v>
      </c>
      <c r="AX131" s="350" t="s">
        <v>122</v>
      </c>
    </row>
    <row r="132" spans="2:64" s="357" customFormat="1" ht="13.5" thickBot="1">
      <c r="B132" s="351"/>
      <c r="C132" s="330"/>
      <c r="D132" s="342"/>
      <c r="E132" s="352" t="s">
        <v>297</v>
      </c>
      <c r="F132" s="353" t="s">
        <v>233</v>
      </c>
      <c r="G132" s="354" t="s">
        <v>124</v>
      </c>
      <c r="H132" s="355">
        <v>24</v>
      </c>
      <c r="I132" s="356"/>
      <c r="J132" s="347">
        <f t="shared" ref="J132:J142" si="0">H132*I132</f>
        <v>0</v>
      </c>
      <c r="S132" s="358"/>
      <c r="AS132" s="359" t="s">
        <v>126</v>
      </c>
      <c r="AT132" s="359" t="s">
        <v>81</v>
      </c>
      <c r="AU132" s="357" t="s">
        <v>81</v>
      </c>
      <c r="AV132" s="357" t="s">
        <v>31</v>
      </c>
      <c r="AW132" s="357" t="s">
        <v>75</v>
      </c>
      <c r="AX132" s="359" t="s">
        <v>122</v>
      </c>
    </row>
    <row r="133" spans="2:64" s="361" customFormat="1" ht="13.5" thickBot="1">
      <c r="B133" s="360"/>
      <c r="C133" s="330"/>
      <c r="D133" s="342"/>
      <c r="E133" s="343" t="s">
        <v>298</v>
      </c>
      <c r="F133" s="353" t="s">
        <v>234</v>
      </c>
      <c r="G133" s="354" t="s">
        <v>124</v>
      </c>
      <c r="H133" s="355">
        <v>145</v>
      </c>
      <c r="I133" s="356"/>
      <c r="J133" s="347">
        <f t="shared" si="0"/>
        <v>0</v>
      </c>
      <c r="S133" s="362"/>
      <c r="AS133" s="363" t="s">
        <v>126</v>
      </c>
      <c r="AT133" s="363" t="s">
        <v>81</v>
      </c>
      <c r="AU133" s="361" t="s">
        <v>84</v>
      </c>
      <c r="AV133" s="361" t="s">
        <v>31</v>
      </c>
      <c r="AW133" s="361" t="s">
        <v>19</v>
      </c>
      <c r="AX133" s="363" t="s">
        <v>122</v>
      </c>
    </row>
    <row r="134" spans="2:64" s="260" customFormat="1" ht="13.5" thickBot="1">
      <c r="B134" s="364"/>
      <c r="C134" s="330"/>
      <c r="D134" s="342"/>
      <c r="E134" s="352" t="s">
        <v>299</v>
      </c>
      <c r="F134" s="365" t="s">
        <v>235</v>
      </c>
      <c r="G134" s="366" t="s">
        <v>410</v>
      </c>
      <c r="H134" s="367">
        <v>125</v>
      </c>
      <c r="I134" s="368"/>
      <c r="J134" s="347">
        <f t="shared" si="0"/>
        <v>0</v>
      </c>
      <c r="K134" s="369"/>
      <c r="M134" s="370" t="s">
        <v>1</v>
      </c>
      <c r="O134" s="371">
        <f>N134*H134</f>
        <v>0</v>
      </c>
      <c r="P134" s="371">
        <v>0</v>
      </c>
      <c r="Q134" s="371">
        <f>P134*H134</f>
        <v>0</v>
      </c>
      <c r="R134" s="371">
        <v>0.28999999999999998</v>
      </c>
      <c r="S134" s="372">
        <f>R134*H134</f>
        <v>36.25</v>
      </c>
      <c r="AQ134" s="251" t="s">
        <v>84</v>
      </c>
      <c r="AS134" s="251" t="s">
        <v>123</v>
      </c>
      <c r="AT134" s="251" t="s">
        <v>81</v>
      </c>
      <c r="AX134" s="251" t="s">
        <v>122</v>
      </c>
      <c r="BD134" s="373" t="e">
        <f>IF(#REF!="základní",J134,0)</f>
        <v>#REF!</v>
      </c>
      <c r="BE134" s="373" t="e">
        <f>IF(#REF!="snížená",J134,0)</f>
        <v>#REF!</v>
      </c>
      <c r="BF134" s="373" t="e">
        <f>IF(#REF!="zákl. přenesená",J134,0)</f>
        <v>#REF!</v>
      </c>
      <c r="BG134" s="373" t="e">
        <f>IF(#REF!="sníž. přenesená",J134,0)</f>
        <v>#REF!</v>
      </c>
      <c r="BH134" s="373" t="e">
        <f>IF(#REF!="nulová",J134,0)</f>
        <v>#REF!</v>
      </c>
      <c r="BI134" s="251" t="s">
        <v>19</v>
      </c>
      <c r="BJ134" s="373">
        <f>ROUND(I134*H134,2)</f>
        <v>0</v>
      </c>
      <c r="BK134" s="251" t="s">
        <v>84</v>
      </c>
      <c r="BL134" s="251" t="s">
        <v>128</v>
      </c>
    </row>
    <row r="135" spans="2:64" s="357" customFormat="1" ht="13.5" thickBot="1">
      <c r="B135" s="351"/>
      <c r="C135" s="330"/>
      <c r="D135" s="342"/>
      <c r="E135" s="343" t="s">
        <v>300</v>
      </c>
      <c r="F135" s="353" t="s">
        <v>236</v>
      </c>
      <c r="G135" s="354" t="s">
        <v>154</v>
      </c>
      <c r="H135" s="355">
        <v>2</v>
      </c>
      <c r="I135" s="356"/>
      <c r="J135" s="347">
        <f t="shared" si="0"/>
        <v>0</v>
      </c>
      <c r="S135" s="358"/>
      <c r="AS135" s="359" t="s">
        <v>126</v>
      </c>
      <c r="AT135" s="359" t="s">
        <v>81</v>
      </c>
      <c r="AU135" s="357" t="s">
        <v>81</v>
      </c>
      <c r="AV135" s="357" t="s">
        <v>31</v>
      </c>
      <c r="AW135" s="357" t="s">
        <v>19</v>
      </c>
      <c r="AX135" s="359" t="s">
        <v>122</v>
      </c>
    </row>
    <row r="136" spans="2:64" s="357" customFormat="1" ht="13.5" thickBot="1">
      <c r="B136" s="351"/>
      <c r="C136" s="330"/>
      <c r="D136" s="342"/>
      <c r="E136" s="352" t="s">
        <v>301</v>
      </c>
      <c r="F136" s="353" t="s">
        <v>237</v>
      </c>
      <c r="G136" s="354" t="s">
        <v>154</v>
      </c>
      <c r="H136" s="355">
        <v>1</v>
      </c>
      <c r="I136" s="356"/>
      <c r="J136" s="347">
        <f t="shared" si="0"/>
        <v>0</v>
      </c>
      <c r="S136" s="358"/>
      <c r="AS136" s="359"/>
      <c r="AT136" s="359"/>
      <c r="AX136" s="359"/>
    </row>
    <row r="137" spans="2:64" s="357" customFormat="1" ht="13.5" thickBot="1">
      <c r="B137" s="351"/>
      <c r="C137" s="330"/>
      <c r="D137" s="342"/>
      <c r="E137" s="343" t="s">
        <v>302</v>
      </c>
      <c r="F137" s="365" t="s">
        <v>238</v>
      </c>
      <c r="G137" s="366" t="s">
        <v>154</v>
      </c>
      <c r="H137" s="374">
        <v>1</v>
      </c>
      <c r="I137" s="375"/>
      <c r="J137" s="347">
        <f t="shared" si="0"/>
        <v>0</v>
      </c>
      <c r="S137" s="358"/>
      <c r="AS137" s="359"/>
      <c r="AT137" s="359"/>
      <c r="AX137" s="359"/>
    </row>
    <row r="138" spans="2:64" s="357" customFormat="1" ht="13.5" thickBot="1">
      <c r="B138" s="351"/>
      <c r="C138" s="330"/>
      <c r="D138" s="342"/>
      <c r="E138" s="352" t="s">
        <v>303</v>
      </c>
      <c r="F138" s="365" t="s">
        <v>239</v>
      </c>
      <c r="G138" s="366" t="s">
        <v>154</v>
      </c>
      <c r="H138" s="367">
        <v>2</v>
      </c>
      <c r="I138" s="368"/>
      <c r="J138" s="347">
        <f t="shared" si="0"/>
        <v>0</v>
      </c>
      <c r="S138" s="358"/>
      <c r="AS138" s="359"/>
      <c r="AT138" s="359"/>
      <c r="AX138" s="359"/>
    </row>
    <row r="139" spans="2:64" s="357" customFormat="1" ht="13.5" thickBot="1">
      <c r="B139" s="351"/>
      <c r="C139" s="330"/>
      <c r="D139" s="342"/>
      <c r="E139" s="343" t="s">
        <v>304</v>
      </c>
      <c r="F139" s="365" t="s">
        <v>240</v>
      </c>
      <c r="G139" s="366" t="s">
        <v>154</v>
      </c>
      <c r="H139" s="367">
        <v>3</v>
      </c>
      <c r="I139" s="368"/>
      <c r="J139" s="347">
        <f t="shared" si="0"/>
        <v>0</v>
      </c>
      <c r="S139" s="358"/>
      <c r="AS139" s="359"/>
      <c r="AT139" s="359"/>
      <c r="AX139" s="359"/>
    </row>
    <row r="140" spans="2:64" s="357" customFormat="1" ht="13.5" thickBot="1">
      <c r="B140" s="351"/>
      <c r="C140" s="330"/>
      <c r="D140" s="342"/>
      <c r="E140" s="352" t="s">
        <v>305</v>
      </c>
      <c r="F140" s="365" t="s">
        <v>241</v>
      </c>
      <c r="G140" s="366" t="s">
        <v>154</v>
      </c>
      <c r="H140" s="367">
        <v>4</v>
      </c>
      <c r="I140" s="368"/>
      <c r="J140" s="347">
        <f t="shared" si="0"/>
        <v>0</v>
      </c>
      <c r="S140" s="358"/>
      <c r="AS140" s="359"/>
      <c r="AT140" s="359"/>
      <c r="AX140" s="359"/>
    </row>
    <row r="141" spans="2:64" s="357" customFormat="1" ht="13.5" thickBot="1">
      <c r="B141" s="351"/>
      <c r="C141" s="330"/>
      <c r="D141" s="342"/>
      <c r="E141" s="343" t="s">
        <v>306</v>
      </c>
      <c r="F141" s="365" t="s">
        <v>242</v>
      </c>
      <c r="G141" s="366" t="s">
        <v>124</v>
      </c>
      <c r="H141" s="367">
        <v>118</v>
      </c>
      <c r="I141" s="376"/>
      <c r="J141" s="347">
        <f t="shared" si="0"/>
        <v>0</v>
      </c>
      <c r="S141" s="358"/>
      <c r="AS141" s="359"/>
      <c r="AT141" s="359"/>
      <c r="AX141" s="359"/>
    </row>
    <row r="142" spans="2:64" s="357" customFormat="1" ht="26.25" thickBot="1">
      <c r="B142" s="351"/>
      <c r="C142" s="330"/>
      <c r="D142" s="342"/>
      <c r="E142" s="352" t="s">
        <v>307</v>
      </c>
      <c r="F142" s="365" t="s">
        <v>824</v>
      </c>
      <c r="G142" s="366" t="s">
        <v>575</v>
      </c>
      <c r="H142" s="367">
        <v>22.9</v>
      </c>
      <c r="I142" s="368"/>
      <c r="J142" s="347">
        <f t="shared" si="0"/>
        <v>0</v>
      </c>
      <c r="S142" s="358"/>
      <c r="AS142" s="359"/>
      <c r="AT142" s="359"/>
      <c r="AX142" s="359"/>
    </row>
    <row r="143" spans="2:64" s="357" customFormat="1" ht="13.5" thickBot="1">
      <c r="B143" s="351"/>
      <c r="C143" s="330"/>
      <c r="D143" s="342"/>
      <c r="E143" s="513" t="s">
        <v>243</v>
      </c>
      <c r="F143" s="514"/>
      <c r="G143" s="377"/>
      <c r="H143" s="378"/>
      <c r="I143" s="379"/>
      <c r="J143" s="443">
        <f>SUM(J131:J142)</f>
        <v>0</v>
      </c>
      <c r="S143" s="358"/>
      <c r="AS143" s="359"/>
      <c r="AT143" s="359"/>
      <c r="AX143" s="359"/>
    </row>
    <row r="144" spans="2:64" s="335" customFormat="1" ht="14.25" thickTop="1" thickBot="1">
      <c r="B144" s="329"/>
      <c r="C144" s="330"/>
      <c r="D144" s="342"/>
      <c r="E144" s="380"/>
      <c r="F144" s="249"/>
      <c r="G144" s="249"/>
      <c r="H144" s="249"/>
      <c r="I144" s="249"/>
      <c r="J144" s="381"/>
      <c r="O144" s="336">
        <f>SUM(O145:O147)</f>
        <v>0</v>
      </c>
      <c r="Q144" s="336">
        <f>SUM(Q145:Q147)</f>
        <v>0</v>
      </c>
      <c r="S144" s="337">
        <f>SUM(S145:S147)</f>
        <v>0</v>
      </c>
      <c r="AQ144" s="338" t="s">
        <v>19</v>
      </c>
      <c r="AS144" s="339" t="s">
        <v>74</v>
      </c>
      <c r="AT144" s="339" t="s">
        <v>19</v>
      </c>
      <c r="AX144" s="338" t="s">
        <v>122</v>
      </c>
      <c r="BJ144" s="340">
        <f>SUM(BJ145:BJ147)</f>
        <v>0</v>
      </c>
    </row>
    <row r="145" spans="2:64" s="260" customFormat="1" ht="16.5" thickTop="1" thickBot="1">
      <c r="B145" s="364"/>
      <c r="C145" s="330"/>
      <c r="D145" s="342"/>
      <c r="E145" s="382"/>
      <c r="F145" s="383" t="s">
        <v>308</v>
      </c>
      <c r="G145" s="383"/>
      <c r="H145" s="384"/>
      <c r="I145" s="384"/>
      <c r="J145" s="385"/>
      <c r="K145" s="369"/>
      <c r="M145" s="370" t="s">
        <v>1</v>
      </c>
      <c r="O145" s="371">
        <f>N145*H145</f>
        <v>0</v>
      </c>
      <c r="P145" s="371">
        <v>0</v>
      </c>
      <c r="Q145" s="371">
        <f>P145*H145</f>
        <v>0</v>
      </c>
      <c r="R145" s="371">
        <v>0</v>
      </c>
      <c r="S145" s="372">
        <f>R145*H145</f>
        <v>0</v>
      </c>
      <c r="AQ145" s="251" t="s">
        <v>84</v>
      </c>
      <c r="AS145" s="251" t="s">
        <v>123</v>
      </c>
      <c r="AT145" s="251" t="s">
        <v>81</v>
      </c>
      <c r="AX145" s="251" t="s">
        <v>122</v>
      </c>
      <c r="BD145" s="373" t="e">
        <f>IF(#REF!="základní",J145,0)</f>
        <v>#REF!</v>
      </c>
      <c r="BE145" s="373" t="e">
        <f>IF(#REF!="snížená",J145,0)</f>
        <v>#REF!</v>
      </c>
      <c r="BF145" s="373" t="e">
        <f>IF(#REF!="zákl. přenesená",J145,0)</f>
        <v>#REF!</v>
      </c>
      <c r="BG145" s="373" t="e">
        <f>IF(#REF!="sníž. přenesená",J145,0)</f>
        <v>#REF!</v>
      </c>
      <c r="BH145" s="373" t="e">
        <f>IF(#REF!="nulová",J145,0)</f>
        <v>#REF!</v>
      </c>
      <c r="BI145" s="251" t="s">
        <v>19</v>
      </c>
      <c r="BJ145" s="373">
        <f>ROUND(I145*H145,2)</f>
        <v>0</v>
      </c>
      <c r="BK145" s="251" t="s">
        <v>84</v>
      </c>
      <c r="BL145" s="251" t="s">
        <v>130</v>
      </c>
    </row>
    <row r="146" spans="2:64" s="260" customFormat="1" ht="27" thickTop="1" thickBot="1">
      <c r="B146" s="364"/>
      <c r="C146" s="330"/>
      <c r="D146" s="342"/>
      <c r="E146" s="386" t="s">
        <v>309</v>
      </c>
      <c r="F146" s="365" t="s">
        <v>244</v>
      </c>
      <c r="G146" s="366" t="s">
        <v>154</v>
      </c>
      <c r="H146" s="374">
        <v>1</v>
      </c>
      <c r="I146" s="387"/>
      <c r="J146" s="347">
        <f t="shared" ref="J146:J166" si="1">H146*I146</f>
        <v>0</v>
      </c>
      <c r="K146" s="369"/>
      <c r="M146" s="370" t="s">
        <v>1</v>
      </c>
      <c r="O146" s="371">
        <f>N146*H146</f>
        <v>0</v>
      </c>
      <c r="P146" s="371">
        <v>0</v>
      </c>
      <c r="Q146" s="371">
        <f>P146*H146</f>
        <v>0</v>
      </c>
      <c r="R146" s="371">
        <v>0</v>
      </c>
      <c r="S146" s="372">
        <f>R146*H146</f>
        <v>0</v>
      </c>
      <c r="AQ146" s="251" t="s">
        <v>84</v>
      </c>
      <c r="AS146" s="251" t="s">
        <v>123</v>
      </c>
      <c r="AT146" s="251" t="s">
        <v>81</v>
      </c>
      <c r="AX146" s="251" t="s">
        <v>122</v>
      </c>
      <c r="BD146" s="373" t="e">
        <f>IF(#REF!="základní",J146,0)</f>
        <v>#REF!</v>
      </c>
      <c r="BE146" s="373" t="e">
        <f>IF(#REF!="snížená",J146,0)</f>
        <v>#REF!</v>
      </c>
      <c r="BF146" s="373" t="e">
        <f>IF(#REF!="zákl. přenesená",J146,0)</f>
        <v>#REF!</v>
      </c>
      <c r="BG146" s="373" t="e">
        <f>IF(#REF!="sníž. přenesená",J146,0)</f>
        <v>#REF!</v>
      </c>
      <c r="BH146" s="373" t="e">
        <f>IF(#REF!="nulová",J146,0)</f>
        <v>#REF!</v>
      </c>
      <c r="BI146" s="251" t="s">
        <v>19</v>
      </c>
      <c r="BJ146" s="373">
        <f>ROUND(I146*H146,2)</f>
        <v>0</v>
      </c>
      <c r="BK146" s="251" t="s">
        <v>84</v>
      </c>
      <c r="BL146" s="251" t="s">
        <v>131</v>
      </c>
    </row>
    <row r="147" spans="2:64" s="260" customFormat="1" ht="26.25" thickBot="1">
      <c r="B147" s="364"/>
      <c r="C147" s="330"/>
      <c r="D147" s="342"/>
      <c r="E147" s="352" t="s">
        <v>310</v>
      </c>
      <c r="F147" s="365" t="s">
        <v>825</v>
      </c>
      <c r="G147" s="366" t="s">
        <v>154</v>
      </c>
      <c r="H147" s="388">
        <v>1</v>
      </c>
      <c r="I147" s="389"/>
      <c r="J147" s="347">
        <f t="shared" si="1"/>
        <v>0</v>
      </c>
      <c r="K147" s="369"/>
      <c r="M147" s="370" t="s">
        <v>1</v>
      </c>
      <c r="O147" s="371">
        <f>N147*H147</f>
        <v>0</v>
      </c>
      <c r="P147" s="371">
        <v>0</v>
      </c>
      <c r="Q147" s="371">
        <f>P147*H147</f>
        <v>0</v>
      </c>
      <c r="R147" s="371">
        <v>0</v>
      </c>
      <c r="S147" s="372">
        <f>R147*H147</f>
        <v>0</v>
      </c>
      <c r="AQ147" s="251" t="s">
        <v>84</v>
      </c>
      <c r="AS147" s="251" t="s">
        <v>123</v>
      </c>
      <c r="AT147" s="251" t="s">
        <v>81</v>
      </c>
      <c r="AX147" s="251" t="s">
        <v>122</v>
      </c>
      <c r="BD147" s="373" t="e">
        <f>IF(#REF!="základní",J147,0)</f>
        <v>#REF!</v>
      </c>
      <c r="BE147" s="373" t="e">
        <f>IF(#REF!="snížená",J147,0)</f>
        <v>#REF!</v>
      </c>
      <c r="BF147" s="373" t="e">
        <f>IF(#REF!="zákl. přenesená",J147,0)</f>
        <v>#REF!</v>
      </c>
      <c r="BG147" s="373" t="e">
        <f>IF(#REF!="sníž. přenesená",J147,0)</f>
        <v>#REF!</v>
      </c>
      <c r="BH147" s="373" t="e">
        <f>IF(#REF!="nulová",J147,0)</f>
        <v>#REF!</v>
      </c>
      <c r="BI147" s="251" t="s">
        <v>19</v>
      </c>
      <c r="BJ147" s="373">
        <f>ROUND(I147*H147,2)</f>
        <v>0</v>
      </c>
      <c r="BK147" s="251" t="s">
        <v>84</v>
      </c>
      <c r="BL147" s="251" t="s">
        <v>132</v>
      </c>
    </row>
    <row r="148" spans="2:64" s="335" customFormat="1" ht="26.25" thickBot="1">
      <c r="B148" s="329"/>
      <c r="C148" s="330"/>
      <c r="D148" s="342"/>
      <c r="E148" s="386" t="s">
        <v>311</v>
      </c>
      <c r="F148" s="365" t="s">
        <v>826</v>
      </c>
      <c r="G148" s="366" t="s">
        <v>154</v>
      </c>
      <c r="H148" s="388">
        <v>1</v>
      </c>
      <c r="I148" s="389"/>
      <c r="J148" s="347">
        <f t="shared" si="1"/>
        <v>0</v>
      </c>
      <c r="O148" s="336">
        <f>SUM(O149:O158)</f>
        <v>0</v>
      </c>
      <c r="Q148" s="336">
        <f>SUM(Q149:Q158)</f>
        <v>2.8E-3</v>
      </c>
      <c r="S148" s="337">
        <f>SUM(S149:S158)</f>
        <v>0</v>
      </c>
      <c r="AQ148" s="338" t="s">
        <v>19</v>
      </c>
      <c r="AS148" s="339" t="s">
        <v>74</v>
      </c>
      <c r="AT148" s="339" t="s">
        <v>19</v>
      </c>
      <c r="AX148" s="338" t="s">
        <v>122</v>
      </c>
      <c r="BJ148" s="340">
        <f>SUM(BJ149:BJ158)</f>
        <v>0</v>
      </c>
    </row>
    <row r="149" spans="2:64" s="260" customFormat="1" ht="13.5" thickBot="1">
      <c r="B149" s="364"/>
      <c r="C149" s="330"/>
      <c r="D149" s="342"/>
      <c r="E149" s="352" t="s">
        <v>312</v>
      </c>
      <c r="F149" s="353" t="s">
        <v>245</v>
      </c>
      <c r="G149" s="366" t="s">
        <v>154</v>
      </c>
      <c r="H149" s="388">
        <v>1</v>
      </c>
      <c r="I149" s="389"/>
      <c r="J149" s="347">
        <f t="shared" si="1"/>
        <v>0</v>
      </c>
      <c r="K149" s="369"/>
      <c r="M149" s="370" t="s">
        <v>1</v>
      </c>
      <c r="O149" s="371">
        <f>N149*H149</f>
        <v>0</v>
      </c>
      <c r="P149" s="371">
        <v>0</v>
      </c>
      <c r="Q149" s="371">
        <f>P149*H149</f>
        <v>0</v>
      </c>
      <c r="R149" s="371">
        <v>0</v>
      </c>
      <c r="S149" s="372">
        <f>R149*H149</f>
        <v>0</v>
      </c>
      <c r="AQ149" s="251" t="s">
        <v>84</v>
      </c>
      <c r="AS149" s="251" t="s">
        <v>123</v>
      </c>
      <c r="AT149" s="251" t="s">
        <v>81</v>
      </c>
      <c r="AX149" s="251" t="s">
        <v>122</v>
      </c>
      <c r="BD149" s="373" t="e">
        <f>IF(#REF!="základní",J149,0)</f>
        <v>#REF!</v>
      </c>
      <c r="BE149" s="373" t="e">
        <f>IF(#REF!="snížená",J149,0)</f>
        <v>#REF!</v>
      </c>
      <c r="BF149" s="373" t="e">
        <f>IF(#REF!="zákl. přenesená",J149,0)</f>
        <v>#REF!</v>
      </c>
      <c r="BG149" s="373" t="e">
        <f>IF(#REF!="sníž. přenesená",J149,0)</f>
        <v>#REF!</v>
      </c>
      <c r="BH149" s="373" t="e">
        <f>IF(#REF!="nulová",J149,0)</f>
        <v>#REF!</v>
      </c>
      <c r="BI149" s="251" t="s">
        <v>19</v>
      </c>
      <c r="BJ149" s="373">
        <f>ROUND(I149*H149,2)</f>
        <v>0</v>
      </c>
      <c r="BK149" s="251" t="s">
        <v>84</v>
      </c>
      <c r="BL149" s="251" t="s">
        <v>133</v>
      </c>
    </row>
    <row r="150" spans="2:64" s="348" customFormat="1" ht="13.5" thickBot="1">
      <c r="B150" s="341"/>
      <c r="C150" s="330"/>
      <c r="D150" s="342"/>
      <c r="E150" s="386" t="s">
        <v>313</v>
      </c>
      <c r="F150" s="365" t="s">
        <v>246</v>
      </c>
      <c r="G150" s="366" t="s">
        <v>154</v>
      </c>
      <c r="H150" s="374">
        <v>2</v>
      </c>
      <c r="I150" s="387"/>
      <c r="J150" s="347">
        <f t="shared" si="1"/>
        <v>0</v>
      </c>
      <c r="S150" s="349"/>
      <c r="AS150" s="350" t="s">
        <v>126</v>
      </c>
      <c r="AT150" s="350" t="s">
        <v>81</v>
      </c>
      <c r="AU150" s="348" t="s">
        <v>19</v>
      </c>
      <c r="AV150" s="348" t="s">
        <v>31</v>
      </c>
      <c r="AW150" s="348" t="s">
        <v>75</v>
      </c>
      <c r="AX150" s="350" t="s">
        <v>122</v>
      </c>
    </row>
    <row r="151" spans="2:64" s="357" customFormat="1" ht="13.5" thickBot="1">
      <c r="B151" s="351"/>
      <c r="C151" s="330"/>
      <c r="D151" s="342"/>
      <c r="E151" s="352" t="s">
        <v>314</v>
      </c>
      <c r="F151" s="365" t="s">
        <v>247</v>
      </c>
      <c r="G151" s="366" t="s">
        <v>154</v>
      </c>
      <c r="H151" s="374">
        <v>2</v>
      </c>
      <c r="I151" s="387"/>
      <c r="J151" s="347">
        <f t="shared" si="1"/>
        <v>0</v>
      </c>
      <c r="S151" s="358"/>
      <c r="AS151" s="359" t="s">
        <v>126</v>
      </c>
      <c r="AT151" s="359" t="s">
        <v>81</v>
      </c>
      <c r="AU151" s="357" t="s">
        <v>81</v>
      </c>
      <c r="AV151" s="357" t="s">
        <v>31</v>
      </c>
      <c r="AW151" s="357" t="s">
        <v>75</v>
      </c>
      <c r="AX151" s="359" t="s">
        <v>122</v>
      </c>
    </row>
    <row r="152" spans="2:64" s="348" customFormat="1" ht="13.5" thickBot="1">
      <c r="B152" s="341"/>
      <c r="C152" s="330"/>
      <c r="D152" s="342"/>
      <c r="E152" s="386" t="s">
        <v>315</v>
      </c>
      <c r="F152" s="365" t="s">
        <v>248</v>
      </c>
      <c r="G152" s="366" t="s">
        <v>154</v>
      </c>
      <c r="H152" s="374">
        <v>2</v>
      </c>
      <c r="I152" s="387"/>
      <c r="J152" s="347">
        <f t="shared" si="1"/>
        <v>0</v>
      </c>
      <c r="S152" s="349"/>
      <c r="AS152" s="350" t="s">
        <v>126</v>
      </c>
      <c r="AT152" s="350" t="s">
        <v>81</v>
      </c>
      <c r="AU152" s="348" t="s">
        <v>19</v>
      </c>
      <c r="AV152" s="348" t="s">
        <v>31</v>
      </c>
      <c r="AW152" s="348" t="s">
        <v>75</v>
      </c>
      <c r="AX152" s="350" t="s">
        <v>122</v>
      </c>
    </row>
    <row r="153" spans="2:64" s="357" customFormat="1" ht="13.5" thickBot="1">
      <c r="B153" s="351"/>
      <c r="C153" s="330"/>
      <c r="D153" s="342"/>
      <c r="E153" s="352" t="s">
        <v>316</v>
      </c>
      <c r="F153" s="365" t="s">
        <v>249</v>
      </c>
      <c r="G153" s="366" t="s">
        <v>154</v>
      </c>
      <c r="H153" s="374">
        <v>2</v>
      </c>
      <c r="I153" s="387"/>
      <c r="J153" s="347">
        <f t="shared" si="1"/>
        <v>0</v>
      </c>
      <c r="S153" s="358"/>
      <c r="AS153" s="359" t="s">
        <v>126</v>
      </c>
      <c r="AT153" s="359" t="s">
        <v>81</v>
      </c>
      <c r="AU153" s="357" t="s">
        <v>81</v>
      </c>
      <c r="AV153" s="357" t="s">
        <v>31</v>
      </c>
      <c r="AW153" s="357" t="s">
        <v>75</v>
      </c>
      <c r="AX153" s="359" t="s">
        <v>122</v>
      </c>
    </row>
    <row r="154" spans="2:64" s="361" customFormat="1" ht="13.5" thickBot="1">
      <c r="B154" s="360"/>
      <c r="C154" s="330"/>
      <c r="D154" s="342"/>
      <c r="E154" s="386" t="s">
        <v>317</v>
      </c>
      <c r="F154" s="365" t="s">
        <v>250</v>
      </c>
      <c r="G154" s="366" t="s">
        <v>154</v>
      </c>
      <c r="H154" s="374">
        <v>2</v>
      </c>
      <c r="I154" s="387"/>
      <c r="J154" s="347">
        <f t="shared" si="1"/>
        <v>0</v>
      </c>
      <c r="S154" s="362"/>
      <c r="AS154" s="363" t="s">
        <v>126</v>
      </c>
      <c r="AT154" s="363" t="s">
        <v>81</v>
      </c>
      <c r="AU154" s="361" t="s">
        <v>84</v>
      </c>
      <c r="AV154" s="361" t="s">
        <v>31</v>
      </c>
      <c r="AW154" s="361" t="s">
        <v>19</v>
      </c>
      <c r="AX154" s="363" t="s">
        <v>122</v>
      </c>
    </row>
    <row r="155" spans="2:64" s="260" customFormat="1" ht="13.5" thickBot="1">
      <c r="B155" s="364"/>
      <c r="C155" s="330"/>
      <c r="D155" s="342"/>
      <c r="E155" s="352" t="s">
        <v>318</v>
      </c>
      <c r="F155" s="365" t="s">
        <v>251</v>
      </c>
      <c r="G155" s="366" t="s">
        <v>154</v>
      </c>
      <c r="H155" s="374">
        <v>2</v>
      </c>
      <c r="I155" s="387"/>
      <c r="J155" s="347">
        <f t="shared" si="1"/>
        <v>0</v>
      </c>
      <c r="K155" s="369"/>
      <c r="M155" s="370" t="s">
        <v>1</v>
      </c>
      <c r="O155" s="371">
        <f>N155*H155</f>
        <v>0</v>
      </c>
      <c r="P155" s="371">
        <v>1.4E-3</v>
      </c>
      <c r="Q155" s="371">
        <f>P155*H155</f>
        <v>2.8E-3</v>
      </c>
      <c r="R155" s="371">
        <v>0</v>
      </c>
      <c r="S155" s="372">
        <f>R155*H155</f>
        <v>0</v>
      </c>
      <c r="AQ155" s="251" t="s">
        <v>84</v>
      </c>
      <c r="AS155" s="251" t="s">
        <v>123</v>
      </c>
      <c r="AT155" s="251" t="s">
        <v>81</v>
      </c>
      <c r="AX155" s="251" t="s">
        <v>122</v>
      </c>
      <c r="BD155" s="373" t="e">
        <f>IF(#REF!="základní",J155,0)</f>
        <v>#REF!</v>
      </c>
      <c r="BE155" s="373" t="e">
        <f>IF(#REF!="snížená",J155,0)</f>
        <v>#REF!</v>
      </c>
      <c r="BF155" s="373" t="e">
        <f>IF(#REF!="zákl. přenesená",J155,0)</f>
        <v>#REF!</v>
      </c>
      <c r="BG155" s="373" t="e">
        <f>IF(#REF!="sníž. přenesená",J155,0)</f>
        <v>#REF!</v>
      </c>
      <c r="BH155" s="373" t="e">
        <f>IF(#REF!="nulová",J155,0)</f>
        <v>#REF!</v>
      </c>
      <c r="BI155" s="251" t="s">
        <v>19</v>
      </c>
      <c r="BJ155" s="373">
        <f>ROUND(I155*H155,2)</f>
        <v>0</v>
      </c>
      <c r="BK155" s="251" t="s">
        <v>84</v>
      </c>
      <c r="BL155" s="251" t="s">
        <v>134</v>
      </c>
    </row>
    <row r="156" spans="2:64" s="348" customFormat="1" ht="13.5" thickBot="1">
      <c r="B156" s="341"/>
      <c r="C156" s="330"/>
      <c r="D156" s="342"/>
      <c r="E156" s="386" t="s">
        <v>319</v>
      </c>
      <c r="F156" s="365" t="s">
        <v>252</v>
      </c>
      <c r="G156" s="366" t="s">
        <v>154</v>
      </c>
      <c r="H156" s="374">
        <v>2</v>
      </c>
      <c r="I156" s="387"/>
      <c r="J156" s="347">
        <f t="shared" si="1"/>
        <v>0</v>
      </c>
      <c r="S156" s="349"/>
      <c r="AS156" s="350" t="s">
        <v>126</v>
      </c>
      <c r="AT156" s="350" t="s">
        <v>81</v>
      </c>
      <c r="AU156" s="348" t="s">
        <v>19</v>
      </c>
      <c r="AV156" s="348" t="s">
        <v>31</v>
      </c>
      <c r="AW156" s="348" t="s">
        <v>75</v>
      </c>
      <c r="AX156" s="350" t="s">
        <v>122</v>
      </c>
    </row>
    <row r="157" spans="2:64" s="348" customFormat="1" ht="13.5" thickBot="1">
      <c r="B157" s="341"/>
      <c r="C157" s="330"/>
      <c r="D157" s="342"/>
      <c r="E157" s="352" t="s">
        <v>320</v>
      </c>
      <c r="F157" s="365" t="s">
        <v>253</v>
      </c>
      <c r="G157" s="366" t="s">
        <v>154</v>
      </c>
      <c r="H157" s="374">
        <v>1</v>
      </c>
      <c r="I157" s="387"/>
      <c r="J157" s="347">
        <f t="shared" si="1"/>
        <v>0</v>
      </c>
      <c r="S157" s="349"/>
      <c r="AS157" s="350" t="s">
        <v>126</v>
      </c>
      <c r="AT157" s="350" t="s">
        <v>81</v>
      </c>
      <c r="AU157" s="348" t="s">
        <v>19</v>
      </c>
      <c r="AV157" s="348" t="s">
        <v>31</v>
      </c>
      <c r="AW157" s="348" t="s">
        <v>75</v>
      </c>
      <c r="AX157" s="350" t="s">
        <v>122</v>
      </c>
    </row>
    <row r="158" spans="2:64" s="357" customFormat="1" ht="13.5" thickBot="1">
      <c r="B158" s="351"/>
      <c r="C158" s="330"/>
      <c r="D158" s="342"/>
      <c r="E158" s="519" t="s">
        <v>254</v>
      </c>
      <c r="F158" s="520"/>
      <c r="G158" s="390"/>
      <c r="H158" s="391"/>
      <c r="I158" s="392"/>
      <c r="J158" s="393">
        <f>SUM(J146:J157)</f>
        <v>0</v>
      </c>
      <c r="S158" s="358"/>
      <c r="AS158" s="359" t="s">
        <v>126</v>
      </c>
      <c r="AT158" s="359" t="s">
        <v>81</v>
      </c>
      <c r="AU158" s="357" t="s">
        <v>81</v>
      </c>
      <c r="AV158" s="357" t="s">
        <v>31</v>
      </c>
      <c r="AW158" s="357" t="s">
        <v>19</v>
      </c>
      <c r="AX158" s="359" t="s">
        <v>122</v>
      </c>
    </row>
    <row r="159" spans="2:64" s="335" customFormat="1" ht="13.5" thickBot="1">
      <c r="B159" s="329"/>
      <c r="C159" s="330"/>
      <c r="D159" s="342"/>
      <c r="E159" s="394" t="s">
        <v>321</v>
      </c>
      <c r="F159" s="395" t="s">
        <v>255</v>
      </c>
      <c r="G159" s="396" t="s">
        <v>154</v>
      </c>
      <c r="H159" s="397">
        <v>1</v>
      </c>
      <c r="I159" s="397"/>
      <c r="J159" s="347">
        <f t="shared" si="1"/>
        <v>0</v>
      </c>
      <c r="O159" s="336">
        <f>SUM(O160:O180)</f>
        <v>0</v>
      </c>
      <c r="Q159" s="336">
        <f>SUM(Q160:Q180)</f>
        <v>0</v>
      </c>
      <c r="S159" s="337">
        <f>SUM(S160:S180)</f>
        <v>1.175</v>
      </c>
      <c r="AQ159" s="338" t="s">
        <v>19</v>
      </c>
      <c r="AS159" s="339" t="s">
        <v>74</v>
      </c>
      <c r="AT159" s="339" t="s">
        <v>19</v>
      </c>
      <c r="AX159" s="338" t="s">
        <v>122</v>
      </c>
      <c r="BJ159" s="340">
        <f>SUM(BJ160:BJ180)</f>
        <v>0</v>
      </c>
    </row>
    <row r="160" spans="2:64" s="260" customFormat="1" ht="13.5" thickBot="1">
      <c r="B160" s="364"/>
      <c r="C160" s="330"/>
      <c r="D160" s="342"/>
      <c r="E160" s="398" t="s">
        <v>322</v>
      </c>
      <c r="F160" s="365" t="s">
        <v>256</v>
      </c>
      <c r="G160" s="366" t="s">
        <v>154</v>
      </c>
      <c r="H160" s="367">
        <v>1</v>
      </c>
      <c r="I160" s="374"/>
      <c r="J160" s="347">
        <f>H160*I160</f>
        <v>0</v>
      </c>
      <c r="K160" s="369"/>
      <c r="M160" s="370" t="s">
        <v>1</v>
      </c>
      <c r="O160" s="371">
        <f>N160*H160</f>
        <v>0</v>
      </c>
      <c r="P160" s="371">
        <v>0</v>
      </c>
      <c r="Q160" s="371">
        <f>P160*H160</f>
        <v>0</v>
      </c>
      <c r="R160" s="371">
        <v>1.175</v>
      </c>
      <c r="S160" s="372">
        <f>R160*H160</f>
        <v>1.175</v>
      </c>
      <c r="AQ160" s="251" t="s">
        <v>84</v>
      </c>
      <c r="AS160" s="251" t="s">
        <v>123</v>
      </c>
      <c r="AT160" s="251" t="s">
        <v>81</v>
      </c>
      <c r="AX160" s="251" t="s">
        <v>122</v>
      </c>
      <c r="BD160" s="373" t="e">
        <f>IF(#REF!="základní",J160,0)</f>
        <v>#REF!</v>
      </c>
      <c r="BE160" s="373" t="e">
        <f>IF(#REF!="snížená",J160,0)</f>
        <v>#REF!</v>
      </c>
      <c r="BF160" s="373" t="e">
        <f>IF(#REF!="zákl. přenesená",J160,0)</f>
        <v>#REF!</v>
      </c>
      <c r="BG160" s="373" t="e">
        <f>IF(#REF!="sníž. přenesená",J160,0)</f>
        <v>#REF!</v>
      </c>
      <c r="BH160" s="373" t="e">
        <f>IF(#REF!="nulová",J160,0)</f>
        <v>#REF!</v>
      </c>
      <c r="BI160" s="251" t="s">
        <v>19</v>
      </c>
      <c r="BJ160" s="373">
        <f>ROUND(I160*H160,2)</f>
        <v>0</v>
      </c>
      <c r="BK160" s="251" t="s">
        <v>84</v>
      </c>
      <c r="BL160" s="251" t="s">
        <v>135</v>
      </c>
    </row>
    <row r="161" spans="2:50" s="348" customFormat="1" ht="13.5" thickBot="1">
      <c r="B161" s="341"/>
      <c r="C161" s="330"/>
      <c r="D161" s="342"/>
      <c r="E161" s="394" t="s">
        <v>323</v>
      </c>
      <c r="F161" s="365" t="s">
        <v>257</v>
      </c>
      <c r="G161" s="366" t="s">
        <v>154</v>
      </c>
      <c r="H161" s="367">
        <v>2</v>
      </c>
      <c r="I161" s="367"/>
      <c r="J161" s="347">
        <f t="shared" si="1"/>
        <v>0</v>
      </c>
      <c r="S161" s="349"/>
      <c r="AS161" s="350" t="s">
        <v>126</v>
      </c>
      <c r="AT161" s="350" t="s">
        <v>81</v>
      </c>
      <c r="AU161" s="348" t="s">
        <v>19</v>
      </c>
      <c r="AV161" s="348" t="s">
        <v>31</v>
      </c>
      <c r="AW161" s="348" t="s">
        <v>75</v>
      </c>
      <c r="AX161" s="350" t="s">
        <v>122</v>
      </c>
    </row>
    <row r="162" spans="2:50" s="357" customFormat="1" ht="13.5" thickBot="1">
      <c r="B162" s="351"/>
      <c r="C162" s="330"/>
      <c r="D162" s="342"/>
      <c r="E162" s="398" t="s">
        <v>324</v>
      </c>
      <c r="F162" s="365" t="s">
        <v>258</v>
      </c>
      <c r="G162" s="366" t="s">
        <v>154</v>
      </c>
      <c r="H162" s="367">
        <v>1</v>
      </c>
      <c r="I162" s="367"/>
      <c r="J162" s="347">
        <f t="shared" si="1"/>
        <v>0</v>
      </c>
      <c r="S162" s="358"/>
      <c r="AS162" s="359" t="s">
        <v>126</v>
      </c>
      <c r="AT162" s="359" t="s">
        <v>81</v>
      </c>
      <c r="AU162" s="357" t="s">
        <v>81</v>
      </c>
      <c r="AV162" s="357" t="s">
        <v>31</v>
      </c>
      <c r="AW162" s="357" t="s">
        <v>75</v>
      </c>
      <c r="AX162" s="359" t="s">
        <v>122</v>
      </c>
    </row>
    <row r="163" spans="2:50" s="357" customFormat="1" ht="13.5" thickBot="1">
      <c r="B163" s="351"/>
      <c r="C163" s="330"/>
      <c r="D163" s="342"/>
      <c r="E163" s="394" t="s">
        <v>325</v>
      </c>
      <c r="F163" s="365" t="s">
        <v>241</v>
      </c>
      <c r="G163" s="366" t="s">
        <v>154</v>
      </c>
      <c r="H163" s="367">
        <v>14</v>
      </c>
      <c r="I163" s="374"/>
      <c r="J163" s="347">
        <f t="shared" si="1"/>
        <v>0</v>
      </c>
      <c r="S163" s="358"/>
      <c r="AS163" s="359" t="s">
        <v>126</v>
      </c>
      <c r="AT163" s="359" t="s">
        <v>81</v>
      </c>
      <c r="AU163" s="357" t="s">
        <v>81</v>
      </c>
      <c r="AV163" s="357" t="s">
        <v>31</v>
      </c>
      <c r="AW163" s="357" t="s">
        <v>75</v>
      </c>
      <c r="AX163" s="359" t="s">
        <v>122</v>
      </c>
    </row>
    <row r="164" spans="2:50" s="357" customFormat="1" ht="13.5" thickBot="1">
      <c r="B164" s="351"/>
      <c r="C164" s="330"/>
      <c r="D164" s="342"/>
      <c r="E164" s="398" t="s">
        <v>326</v>
      </c>
      <c r="F164" s="365" t="s">
        <v>259</v>
      </c>
      <c r="G164" s="366" t="s">
        <v>154</v>
      </c>
      <c r="H164" s="367">
        <v>14</v>
      </c>
      <c r="I164" s="374"/>
      <c r="J164" s="347">
        <f t="shared" si="1"/>
        <v>0</v>
      </c>
      <c r="S164" s="358"/>
      <c r="AS164" s="359" t="s">
        <v>126</v>
      </c>
      <c r="AT164" s="359" t="s">
        <v>81</v>
      </c>
      <c r="AU164" s="357" t="s">
        <v>81</v>
      </c>
      <c r="AV164" s="357" t="s">
        <v>31</v>
      </c>
      <c r="AW164" s="357" t="s">
        <v>75</v>
      </c>
      <c r="AX164" s="359" t="s">
        <v>122</v>
      </c>
    </row>
    <row r="165" spans="2:50" s="357" customFormat="1" ht="13.5" thickBot="1">
      <c r="B165" s="351"/>
      <c r="C165" s="330"/>
      <c r="D165" s="342"/>
      <c r="E165" s="394" t="s">
        <v>327</v>
      </c>
      <c r="F165" s="365" t="s">
        <v>260</v>
      </c>
      <c r="G165" s="366" t="s">
        <v>154</v>
      </c>
      <c r="H165" s="367">
        <v>14</v>
      </c>
      <c r="I165" s="374"/>
      <c r="J165" s="347">
        <f>H165*I165</f>
        <v>0</v>
      </c>
      <c r="S165" s="358"/>
      <c r="AS165" s="359" t="s">
        <v>126</v>
      </c>
      <c r="AT165" s="359" t="s">
        <v>81</v>
      </c>
      <c r="AU165" s="357" t="s">
        <v>81</v>
      </c>
      <c r="AV165" s="357" t="s">
        <v>31</v>
      </c>
      <c r="AW165" s="357" t="s">
        <v>75</v>
      </c>
      <c r="AX165" s="359" t="s">
        <v>122</v>
      </c>
    </row>
    <row r="166" spans="2:50" s="357" customFormat="1" ht="13.5" thickBot="1">
      <c r="B166" s="351"/>
      <c r="C166" s="330"/>
      <c r="D166" s="342"/>
      <c r="E166" s="398" t="s">
        <v>328</v>
      </c>
      <c r="F166" s="365" t="s">
        <v>218</v>
      </c>
      <c r="G166" s="366" t="s">
        <v>823</v>
      </c>
      <c r="H166" s="367">
        <v>452</v>
      </c>
      <c r="I166" s="374"/>
      <c r="J166" s="347">
        <f t="shared" si="1"/>
        <v>0</v>
      </c>
      <c r="S166" s="358"/>
      <c r="AS166" s="359" t="s">
        <v>126</v>
      </c>
      <c r="AT166" s="359" t="s">
        <v>81</v>
      </c>
      <c r="AU166" s="357" t="s">
        <v>81</v>
      </c>
      <c r="AV166" s="357" t="s">
        <v>31</v>
      </c>
      <c r="AW166" s="357" t="s">
        <v>75</v>
      </c>
      <c r="AX166" s="359" t="s">
        <v>122</v>
      </c>
    </row>
    <row r="167" spans="2:50" s="357" customFormat="1" ht="13.5" thickBot="1">
      <c r="B167" s="351"/>
      <c r="C167" s="330"/>
      <c r="D167" s="342"/>
      <c r="E167" s="517" t="s">
        <v>243</v>
      </c>
      <c r="F167" s="518"/>
      <c r="G167" s="399"/>
      <c r="H167" s="400"/>
      <c r="I167" s="400"/>
      <c r="J167" s="444">
        <f>SUM(J159:J166)</f>
        <v>0</v>
      </c>
      <c r="S167" s="358"/>
      <c r="AS167" s="359" t="s">
        <v>126</v>
      </c>
      <c r="AT167" s="359" t="s">
        <v>81</v>
      </c>
      <c r="AU167" s="357" t="s">
        <v>81</v>
      </c>
      <c r="AV167" s="357" t="s">
        <v>31</v>
      </c>
      <c r="AW167" s="357" t="s">
        <v>75</v>
      </c>
      <c r="AX167" s="359" t="s">
        <v>122</v>
      </c>
    </row>
    <row r="168" spans="2:50" s="357" customFormat="1" ht="12.75">
      <c r="B168" s="351"/>
      <c r="C168" s="330"/>
      <c r="D168" s="342"/>
      <c r="E168" s="380"/>
      <c r="F168" s="249"/>
      <c r="G168" s="249"/>
      <c r="H168" s="249"/>
      <c r="I168" s="249"/>
      <c r="J168" s="401"/>
      <c r="S168" s="358"/>
      <c r="AS168" s="359" t="s">
        <v>126</v>
      </c>
      <c r="AT168" s="359" t="s">
        <v>81</v>
      </c>
      <c r="AU168" s="357" t="s">
        <v>81</v>
      </c>
      <c r="AV168" s="357" t="s">
        <v>31</v>
      </c>
      <c r="AW168" s="357" t="s">
        <v>75</v>
      </c>
      <c r="AX168" s="359" t="s">
        <v>122</v>
      </c>
    </row>
    <row r="169" spans="2:50" s="361" customFormat="1" ht="13.5" thickBot="1">
      <c r="B169" s="360"/>
      <c r="C169" s="330"/>
      <c r="D169" s="342"/>
      <c r="E169" s="402" t="s">
        <v>261</v>
      </c>
      <c r="F169" s="249"/>
      <c r="G169" s="249"/>
      <c r="H169" s="249"/>
      <c r="I169" s="249"/>
      <c r="J169" s="401"/>
      <c r="S169" s="362"/>
      <c r="AS169" s="363" t="s">
        <v>126</v>
      </c>
      <c r="AT169" s="363" t="s">
        <v>81</v>
      </c>
      <c r="AU169" s="361" t="s">
        <v>84</v>
      </c>
      <c r="AV169" s="361" t="s">
        <v>31</v>
      </c>
      <c r="AW169" s="361" t="s">
        <v>19</v>
      </c>
      <c r="AX169" s="363" t="s">
        <v>122</v>
      </c>
    </row>
    <row r="170" spans="2:50" s="348" customFormat="1" ht="13.5" thickBot="1">
      <c r="B170" s="341"/>
      <c r="C170" s="330"/>
      <c r="D170" s="342"/>
      <c r="E170" s="403" t="s">
        <v>329</v>
      </c>
      <c r="F170" s="344" t="s">
        <v>232</v>
      </c>
      <c r="G170" s="345" t="s">
        <v>124</v>
      </c>
      <c r="H170" s="404">
        <v>58</v>
      </c>
      <c r="I170" s="346"/>
      <c r="J170" s="347">
        <f t="shared" ref="J170:J181" si="2">H170*I170</f>
        <v>0</v>
      </c>
      <c r="S170" s="349"/>
      <c r="AS170" s="350" t="s">
        <v>126</v>
      </c>
      <c r="AT170" s="350" t="s">
        <v>81</v>
      </c>
      <c r="AU170" s="348" t="s">
        <v>19</v>
      </c>
      <c r="AV170" s="348" t="s">
        <v>31</v>
      </c>
      <c r="AW170" s="348" t="s">
        <v>75</v>
      </c>
      <c r="AX170" s="350" t="s">
        <v>122</v>
      </c>
    </row>
    <row r="171" spans="2:50" s="357" customFormat="1" ht="13.5" thickBot="1">
      <c r="B171" s="351"/>
      <c r="C171" s="330"/>
      <c r="D171" s="342"/>
      <c r="E171" s="405" t="s">
        <v>330</v>
      </c>
      <c r="F171" s="353" t="s">
        <v>233</v>
      </c>
      <c r="G171" s="354" t="s">
        <v>124</v>
      </c>
      <c r="H171" s="406">
        <v>16</v>
      </c>
      <c r="I171" s="355"/>
      <c r="J171" s="347">
        <f t="shared" si="2"/>
        <v>0</v>
      </c>
      <c r="S171" s="358"/>
      <c r="AS171" s="359" t="s">
        <v>126</v>
      </c>
      <c r="AT171" s="359" t="s">
        <v>81</v>
      </c>
      <c r="AU171" s="357" t="s">
        <v>81</v>
      </c>
      <c r="AV171" s="357" t="s">
        <v>31</v>
      </c>
      <c r="AW171" s="357" t="s">
        <v>75</v>
      </c>
      <c r="AX171" s="359" t="s">
        <v>122</v>
      </c>
    </row>
    <row r="172" spans="2:50" s="348" customFormat="1" ht="13.5" thickBot="1">
      <c r="B172" s="341"/>
      <c r="C172" s="330"/>
      <c r="D172" s="342"/>
      <c r="E172" s="403" t="s">
        <v>331</v>
      </c>
      <c r="F172" s="353" t="s">
        <v>234</v>
      </c>
      <c r="G172" s="354" t="s">
        <v>124</v>
      </c>
      <c r="H172" s="406">
        <v>58</v>
      </c>
      <c r="I172" s="355"/>
      <c r="J172" s="347">
        <f t="shared" si="2"/>
        <v>0</v>
      </c>
      <c r="S172" s="349"/>
      <c r="AS172" s="350" t="s">
        <v>126</v>
      </c>
      <c r="AT172" s="350" t="s">
        <v>81</v>
      </c>
      <c r="AU172" s="348" t="s">
        <v>19</v>
      </c>
      <c r="AV172" s="348" t="s">
        <v>31</v>
      </c>
      <c r="AW172" s="348" t="s">
        <v>75</v>
      </c>
      <c r="AX172" s="350" t="s">
        <v>122</v>
      </c>
    </row>
    <row r="173" spans="2:50" s="357" customFormat="1" ht="13.5" thickBot="1">
      <c r="B173" s="351"/>
      <c r="C173" s="330"/>
      <c r="D173" s="342"/>
      <c r="E173" s="405" t="s">
        <v>332</v>
      </c>
      <c r="F173" s="365" t="s">
        <v>235</v>
      </c>
      <c r="G173" s="366" t="s">
        <v>410</v>
      </c>
      <c r="H173" s="407">
        <v>52</v>
      </c>
      <c r="I173" s="367"/>
      <c r="J173" s="347">
        <f t="shared" si="2"/>
        <v>0</v>
      </c>
      <c r="S173" s="358"/>
      <c r="AS173" s="359" t="s">
        <v>126</v>
      </c>
      <c r="AT173" s="359" t="s">
        <v>81</v>
      </c>
      <c r="AU173" s="357" t="s">
        <v>81</v>
      </c>
      <c r="AV173" s="357" t="s">
        <v>31</v>
      </c>
      <c r="AW173" s="357" t="s">
        <v>75</v>
      </c>
      <c r="AX173" s="359" t="s">
        <v>122</v>
      </c>
    </row>
    <row r="174" spans="2:50" s="348" customFormat="1" ht="13.5" thickBot="1">
      <c r="B174" s="341"/>
      <c r="C174" s="330"/>
      <c r="D174" s="342"/>
      <c r="E174" s="403" t="s">
        <v>333</v>
      </c>
      <c r="F174" s="353" t="s">
        <v>262</v>
      </c>
      <c r="G174" s="354" t="s">
        <v>154</v>
      </c>
      <c r="H174" s="406">
        <v>1</v>
      </c>
      <c r="I174" s="355"/>
      <c r="J174" s="347">
        <f t="shared" si="2"/>
        <v>0</v>
      </c>
      <c r="S174" s="349"/>
      <c r="AS174" s="350" t="s">
        <v>126</v>
      </c>
      <c r="AT174" s="350" t="s">
        <v>81</v>
      </c>
      <c r="AU174" s="348" t="s">
        <v>19</v>
      </c>
      <c r="AV174" s="348" t="s">
        <v>31</v>
      </c>
      <c r="AW174" s="348" t="s">
        <v>75</v>
      </c>
      <c r="AX174" s="350" t="s">
        <v>122</v>
      </c>
    </row>
    <row r="175" spans="2:50" s="357" customFormat="1" ht="13.5" thickBot="1">
      <c r="B175" s="351"/>
      <c r="C175" s="330"/>
      <c r="D175" s="342"/>
      <c r="E175" s="405" t="s">
        <v>334</v>
      </c>
      <c r="F175" s="353" t="s">
        <v>237</v>
      </c>
      <c r="G175" s="354" t="s">
        <v>154</v>
      </c>
      <c r="H175" s="406">
        <v>1</v>
      </c>
      <c r="I175" s="355"/>
      <c r="J175" s="347">
        <f t="shared" si="2"/>
        <v>0</v>
      </c>
      <c r="S175" s="358"/>
      <c r="AS175" s="359" t="s">
        <v>126</v>
      </c>
      <c r="AT175" s="359" t="s">
        <v>81</v>
      </c>
      <c r="AU175" s="357" t="s">
        <v>81</v>
      </c>
      <c r="AV175" s="357" t="s">
        <v>31</v>
      </c>
      <c r="AW175" s="357" t="s">
        <v>75</v>
      </c>
      <c r="AX175" s="359" t="s">
        <v>122</v>
      </c>
    </row>
    <row r="176" spans="2:50" s="348" customFormat="1" ht="13.5" thickBot="1">
      <c r="B176" s="341"/>
      <c r="C176" s="330"/>
      <c r="D176" s="342"/>
      <c r="E176" s="403" t="s">
        <v>335</v>
      </c>
      <c r="F176" s="365" t="s">
        <v>238</v>
      </c>
      <c r="G176" s="366" t="s">
        <v>154</v>
      </c>
      <c r="H176" s="407">
        <v>1</v>
      </c>
      <c r="I176" s="374"/>
      <c r="J176" s="347">
        <f t="shared" si="2"/>
        <v>0</v>
      </c>
      <c r="S176" s="349"/>
      <c r="AS176" s="350" t="s">
        <v>126</v>
      </c>
      <c r="AT176" s="350" t="s">
        <v>81</v>
      </c>
      <c r="AU176" s="348" t="s">
        <v>19</v>
      </c>
      <c r="AV176" s="348" t="s">
        <v>31</v>
      </c>
      <c r="AW176" s="348" t="s">
        <v>75</v>
      </c>
      <c r="AX176" s="350" t="s">
        <v>122</v>
      </c>
    </row>
    <row r="177" spans="2:64" s="357" customFormat="1" ht="13.5" thickBot="1">
      <c r="B177" s="351"/>
      <c r="C177" s="330"/>
      <c r="D177" s="342"/>
      <c r="E177" s="405" t="s">
        <v>336</v>
      </c>
      <c r="F177" s="365" t="s">
        <v>239</v>
      </c>
      <c r="G177" s="366" t="s">
        <v>154</v>
      </c>
      <c r="H177" s="407">
        <v>1</v>
      </c>
      <c r="I177" s="367"/>
      <c r="J177" s="347">
        <f t="shared" si="2"/>
        <v>0</v>
      </c>
      <c r="S177" s="358"/>
      <c r="AS177" s="359" t="s">
        <v>126</v>
      </c>
      <c r="AT177" s="359" t="s">
        <v>81</v>
      </c>
      <c r="AU177" s="357" t="s">
        <v>81</v>
      </c>
      <c r="AV177" s="357" t="s">
        <v>31</v>
      </c>
      <c r="AW177" s="357" t="s">
        <v>75</v>
      </c>
      <c r="AX177" s="359" t="s">
        <v>122</v>
      </c>
    </row>
    <row r="178" spans="2:64" s="348" customFormat="1" ht="13.5" thickBot="1">
      <c r="B178" s="341"/>
      <c r="C178" s="330"/>
      <c r="D178" s="342"/>
      <c r="E178" s="403" t="s">
        <v>337</v>
      </c>
      <c r="F178" s="365" t="s">
        <v>240</v>
      </c>
      <c r="G178" s="366" t="s">
        <v>154</v>
      </c>
      <c r="H178" s="407">
        <v>1</v>
      </c>
      <c r="I178" s="367"/>
      <c r="J178" s="347">
        <f t="shared" si="2"/>
        <v>0</v>
      </c>
      <c r="S178" s="349"/>
      <c r="AS178" s="350" t="s">
        <v>126</v>
      </c>
      <c r="AT178" s="350" t="s">
        <v>81</v>
      </c>
      <c r="AU178" s="348" t="s">
        <v>19</v>
      </c>
      <c r="AV178" s="348" t="s">
        <v>31</v>
      </c>
      <c r="AW178" s="348" t="s">
        <v>75</v>
      </c>
      <c r="AX178" s="350" t="s">
        <v>122</v>
      </c>
    </row>
    <row r="179" spans="2:64" s="357" customFormat="1" ht="13.5" thickBot="1">
      <c r="B179" s="351"/>
      <c r="C179" s="330"/>
      <c r="D179" s="342"/>
      <c r="E179" s="405" t="s">
        <v>338</v>
      </c>
      <c r="F179" s="365" t="s">
        <v>241</v>
      </c>
      <c r="G179" s="366" t="s">
        <v>154</v>
      </c>
      <c r="H179" s="407">
        <v>3</v>
      </c>
      <c r="I179" s="367"/>
      <c r="J179" s="347">
        <f t="shared" si="2"/>
        <v>0</v>
      </c>
      <c r="S179" s="358"/>
      <c r="AS179" s="359" t="s">
        <v>126</v>
      </c>
      <c r="AT179" s="359" t="s">
        <v>81</v>
      </c>
      <c r="AU179" s="357" t="s">
        <v>81</v>
      </c>
      <c r="AV179" s="357" t="s">
        <v>31</v>
      </c>
      <c r="AW179" s="357" t="s">
        <v>75</v>
      </c>
      <c r="AX179" s="359" t="s">
        <v>122</v>
      </c>
    </row>
    <row r="180" spans="2:64" s="361" customFormat="1" ht="13.5" thickBot="1">
      <c r="B180" s="360"/>
      <c r="C180" s="330"/>
      <c r="D180" s="342"/>
      <c r="E180" s="403" t="s">
        <v>339</v>
      </c>
      <c r="F180" s="365" t="s">
        <v>242</v>
      </c>
      <c r="G180" s="366" t="s">
        <v>124</v>
      </c>
      <c r="H180" s="407">
        <v>58</v>
      </c>
      <c r="I180" s="367"/>
      <c r="J180" s="347">
        <f t="shared" si="2"/>
        <v>0</v>
      </c>
      <c r="S180" s="362"/>
      <c r="AS180" s="363" t="s">
        <v>126</v>
      </c>
      <c r="AT180" s="363" t="s">
        <v>81</v>
      </c>
      <c r="AU180" s="361" t="s">
        <v>84</v>
      </c>
      <c r="AV180" s="361" t="s">
        <v>31</v>
      </c>
      <c r="AW180" s="361" t="s">
        <v>19</v>
      </c>
      <c r="AX180" s="363" t="s">
        <v>122</v>
      </c>
    </row>
    <row r="181" spans="2:64" s="335" customFormat="1" ht="26.25" thickBot="1">
      <c r="B181" s="329"/>
      <c r="C181" s="330"/>
      <c r="D181" s="342"/>
      <c r="E181" s="405" t="s">
        <v>340</v>
      </c>
      <c r="F181" s="365" t="s">
        <v>824</v>
      </c>
      <c r="G181" s="366" t="s">
        <v>575</v>
      </c>
      <c r="H181" s="407">
        <v>5.5460000000000003</v>
      </c>
      <c r="I181" s="367"/>
      <c r="J181" s="347">
        <f t="shared" si="2"/>
        <v>0</v>
      </c>
      <c r="O181" s="336">
        <f>SUM(O182:O185)</f>
        <v>0</v>
      </c>
      <c r="Q181" s="336">
        <f>SUM(Q182:Q185)</f>
        <v>0</v>
      </c>
      <c r="S181" s="337">
        <f>SUM(S182:S185)</f>
        <v>0</v>
      </c>
      <c r="AQ181" s="338" t="s">
        <v>19</v>
      </c>
      <c r="AS181" s="339" t="s">
        <v>74</v>
      </c>
      <c r="AT181" s="339" t="s">
        <v>19</v>
      </c>
      <c r="AX181" s="338" t="s">
        <v>122</v>
      </c>
      <c r="BJ181" s="340">
        <f>SUM(BJ182:BJ185)</f>
        <v>0</v>
      </c>
    </row>
    <row r="182" spans="2:64" s="260" customFormat="1" ht="13.5" thickBot="1">
      <c r="B182" s="364"/>
      <c r="C182" s="330"/>
      <c r="D182" s="342"/>
      <c r="E182" s="521" t="s">
        <v>243</v>
      </c>
      <c r="F182" s="522"/>
      <c r="G182" s="399"/>
      <c r="H182" s="400"/>
      <c r="I182" s="400"/>
      <c r="J182" s="408">
        <f>SUM(J170:J181)</f>
        <v>0</v>
      </c>
      <c r="K182" s="369"/>
      <c r="M182" s="370" t="s">
        <v>1</v>
      </c>
      <c r="O182" s="371">
        <f>N182*H182</f>
        <v>0</v>
      </c>
      <c r="P182" s="371">
        <v>0</v>
      </c>
      <c r="Q182" s="371">
        <f>P182*H182</f>
        <v>0</v>
      </c>
      <c r="R182" s="371">
        <v>0</v>
      </c>
      <c r="S182" s="372">
        <f>R182*H182</f>
        <v>0</v>
      </c>
      <c r="AQ182" s="251" t="s">
        <v>84</v>
      </c>
      <c r="AS182" s="251" t="s">
        <v>123</v>
      </c>
      <c r="AT182" s="251" t="s">
        <v>81</v>
      </c>
      <c r="AX182" s="251" t="s">
        <v>122</v>
      </c>
      <c r="BD182" s="373" t="e">
        <f>IF(#REF!="základní",J182,0)</f>
        <v>#REF!</v>
      </c>
      <c r="BE182" s="373" t="e">
        <f>IF(#REF!="snížená",J182,0)</f>
        <v>#REF!</v>
      </c>
      <c r="BF182" s="373" t="e">
        <f>IF(#REF!="zákl. přenesená",J182,0)</f>
        <v>#REF!</v>
      </c>
      <c r="BG182" s="373" t="e">
        <f>IF(#REF!="sníž. přenesená",J182,0)</f>
        <v>#REF!</v>
      </c>
      <c r="BH182" s="373" t="e">
        <f>IF(#REF!="nulová",J182,0)</f>
        <v>#REF!</v>
      </c>
      <c r="BI182" s="251" t="s">
        <v>19</v>
      </c>
      <c r="BJ182" s="373">
        <f>ROUND(I182*H182,2)</f>
        <v>0</v>
      </c>
      <c r="BK182" s="251" t="s">
        <v>84</v>
      </c>
      <c r="BL182" s="251" t="s">
        <v>138</v>
      </c>
    </row>
    <row r="183" spans="2:64" s="260" customFormat="1" ht="15.75" thickBot="1">
      <c r="B183" s="364"/>
      <c r="C183" s="330"/>
      <c r="D183" s="342"/>
      <c r="E183" s="409"/>
      <c r="F183" s="410" t="s">
        <v>231</v>
      </c>
      <c r="G183" s="410"/>
      <c r="H183" s="411"/>
      <c r="I183" s="411"/>
      <c r="J183" s="445"/>
      <c r="K183" s="369"/>
      <c r="M183" s="370" t="s">
        <v>1</v>
      </c>
      <c r="O183" s="371">
        <f>N183*H183</f>
        <v>0</v>
      </c>
      <c r="P183" s="371">
        <v>0</v>
      </c>
      <c r="Q183" s="371">
        <f>P183*H183</f>
        <v>0</v>
      </c>
      <c r="R183" s="371">
        <v>0</v>
      </c>
      <c r="S183" s="372">
        <f>R183*H183</f>
        <v>0</v>
      </c>
      <c r="AQ183" s="251" t="s">
        <v>84</v>
      </c>
      <c r="AS183" s="251" t="s">
        <v>123</v>
      </c>
      <c r="AT183" s="251" t="s">
        <v>81</v>
      </c>
      <c r="AX183" s="251" t="s">
        <v>122</v>
      </c>
      <c r="BD183" s="373" t="e">
        <f>IF(#REF!="základní",J183,0)</f>
        <v>#REF!</v>
      </c>
      <c r="BE183" s="373" t="e">
        <f>IF(#REF!="snížená",J183,0)</f>
        <v>#REF!</v>
      </c>
      <c r="BF183" s="373" t="e">
        <f>IF(#REF!="zákl. přenesená",J183,0)</f>
        <v>#REF!</v>
      </c>
      <c r="BG183" s="373" t="e">
        <f>IF(#REF!="sníž. přenesená",J183,0)</f>
        <v>#REF!</v>
      </c>
      <c r="BH183" s="373" t="e">
        <f>IF(#REF!="nulová",J183,0)</f>
        <v>#REF!</v>
      </c>
      <c r="BI183" s="251" t="s">
        <v>19</v>
      </c>
      <c r="BJ183" s="373">
        <f>ROUND(I183*H183,2)</f>
        <v>0</v>
      </c>
      <c r="BK183" s="251" t="s">
        <v>84</v>
      </c>
      <c r="BL183" s="251" t="s">
        <v>139</v>
      </c>
    </row>
    <row r="184" spans="2:64" s="260" customFormat="1" ht="39.75" thickTop="1" thickBot="1">
      <c r="B184" s="364"/>
      <c r="C184" s="330"/>
      <c r="D184" s="342"/>
      <c r="E184" s="398" t="s">
        <v>341</v>
      </c>
      <c r="F184" s="365" t="s">
        <v>263</v>
      </c>
      <c r="G184" s="366" t="s">
        <v>154</v>
      </c>
      <c r="H184" s="374">
        <v>1</v>
      </c>
      <c r="I184" s="374"/>
      <c r="J184" s="412">
        <f t="shared" ref="J184:J199" si="3">H184*I184</f>
        <v>0</v>
      </c>
      <c r="K184" s="369"/>
      <c r="M184" s="370" t="s">
        <v>1</v>
      </c>
      <c r="O184" s="371">
        <f>N184*H184</f>
        <v>0</v>
      </c>
      <c r="P184" s="371">
        <v>0</v>
      </c>
      <c r="Q184" s="371">
        <f>P184*H184</f>
        <v>0</v>
      </c>
      <c r="R184" s="371">
        <v>0</v>
      </c>
      <c r="S184" s="372">
        <f>R184*H184</f>
        <v>0</v>
      </c>
      <c r="AQ184" s="251" t="s">
        <v>84</v>
      </c>
      <c r="AS184" s="251" t="s">
        <v>123</v>
      </c>
      <c r="AT184" s="251" t="s">
        <v>81</v>
      </c>
      <c r="AX184" s="251" t="s">
        <v>122</v>
      </c>
      <c r="BD184" s="373" t="e">
        <f>IF(#REF!="základní",J184,0)</f>
        <v>#REF!</v>
      </c>
      <c r="BE184" s="373" t="e">
        <f>IF(#REF!="snížená",J184,0)</f>
        <v>#REF!</v>
      </c>
      <c r="BF184" s="373" t="e">
        <f>IF(#REF!="zákl. přenesená",J184,0)</f>
        <v>#REF!</v>
      </c>
      <c r="BG184" s="373" t="e">
        <f>IF(#REF!="sníž. přenesená",J184,0)</f>
        <v>#REF!</v>
      </c>
      <c r="BH184" s="373" t="e">
        <f>IF(#REF!="nulová",J184,0)</f>
        <v>#REF!</v>
      </c>
      <c r="BI184" s="251" t="s">
        <v>19</v>
      </c>
      <c r="BJ184" s="373">
        <f>ROUND(I184*H184,2)</f>
        <v>0</v>
      </c>
      <c r="BK184" s="251" t="s">
        <v>84</v>
      </c>
      <c r="BL184" s="251" t="s">
        <v>140</v>
      </c>
    </row>
    <row r="185" spans="2:64" s="260" customFormat="1" ht="13.5" thickBot="1">
      <c r="B185" s="364"/>
      <c r="C185" s="330"/>
      <c r="D185" s="342"/>
      <c r="E185" s="405" t="s">
        <v>342</v>
      </c>
      <c r="F185" s="365" t="s">
        <v>264</v>
      </c>
      <c r="G185" s="354" t="s">
        <v>154</v>
      </c>
      <c r="H185" s="374">
        <v>1</v>
      </c>
      <c r="I185" s="374"/>
      <c r="J185" s="412">
        <f t="shared" si="3"/>
        <v>0</v>
      </c>
      <c r="K185" s="369"/>
      <c r="M185" s="370" t="s">
        <v>1</v>
      </c>
      <c r="O185" s="371">
        <f>N185*H185</f>
        <v>0</v>
      </c>
      <c r="P185" s="371">
        <v>0</v>
      </c>
      <c r="Q185" s="371">
        <f>P185*H185</f>
        <v>0</v>
      </c>
      <c r="R185" s="371">
        <v>0</v>
      </c>
      <c r="S185" s="372">
        <f>R185*H185</f>
        <v>0</v>
      </c>
      <c r="AQ185" s="251" t="s">
        <v>84</v>
      </c>
      <c r="AS185" s="251" t="s">
        <v>123</v>
      </c>
      <c r="AT185" s="251" t="s">
        <v>81</v>
      </c>
      <c r="AX185" s="251" t="s">
        <v>122</v>
      </c>
      <c r="BD185" s="373" t="e">
        <f>IF(#REF!="základní",J185,0)</f>
        <v>#REF!</v>
      </c>
      <c r="BE185" s="373" t="e">
        <f>IF(#REF!="snížená",J185,0)</f>
        <v>#REF!</v>
      </c>
      <c r="BF185" s="373" t="e">
        <f>IF(#REF!="zákl. přenesená",J185,0)</f>
        <v>#REF!</v>
      </c>
      <c r="BG185" s="373" t="e">
        <f>IF(#REF!="sníž. přenesená",J185,0)</f>
        <v>#REF!</v>
      </c>
      <c r="BH185" s="373" t="e">
        <f>IF(#REF!="nulová",J185,0)</f>
        <v>#REF!</v>
      </c>
      <c r="BI185" s="251" t="s">
        <v>19</v>
      </c>
      <c r="BJ185" s="373">
        <f>ROUND(I185*H185,2)</f>
        <v>0</v>
      </c>
      <c r="BK185" s="251" t="s">
        <v>84</v>
      </c>
      <c r="BL185" s="251" t="s">
        <v>141</v>
      </c>
    </row>
    <row r="186" spans="2:64" s="335" customFormat="1" ht="13.5" thickBot="1">
      <c r="B186" s="329"/>
      <c r="C186" s="330"/>
      <c r="D186" s="342"/>
      <c r="E186" s="398" t="s">
        <v>343</v>
      </c>
      <c r="F186" s="365" t="s">
        <v>265</v>
      </c>
      <c r="G186" s="366" t="s">
        <v>154</v>
      </c>
      <c r="H186" s="374">
        <v>1</v>
      </c>
      <c r="I186" s="374"/>
      <c r="J186" s="412">
        <f t="shared" si="3"/>
        <v>0</v>
      </c>
      <c r="O186" s="336" t="e">
        <f>O187+#REF!+#REF!+#REF!</f>
        <v>#REF!</v>
      </c>
      <c r="Q186" s="336" t="e">
        <f>Q187+#REF!+#REF!+#REF!</f>
        <v>#REF!</v>
      </c>
      <c r="S186" s="337" t="e">
        <f>S187+#REF!+#REF!+#REF!</f>
        <v>#REF!</v>
      </c>
      <c r="AQ186" s="338" t="s">
        <v>81</v>
      </c>
      <c r="AS186" s="339" t="s">
        <v>74</v>
      </c>
      <c r="AT186" s="339" t="s">
        <v>75</v>
      </c>
      <c r="AX186" s="338" t="s">
        <v>122</v>
      </c>
      <c r="BJ186" s="340" t="e">
        <f>BJ187+#REF!+#REF!+#REF!</f>
        <v>#REF!</v>
      </c>
    </row>
    <row r="187" spans="2:64" s="335" customFormat="1" ht="13.5" thickBot="1">
      <c r="B187" s="329"/>
      <c r="C187" s="330"/>
      <c r="D187" s="342"/>
      <c r="E187" s="405" t="s">
        <v>344</v>
      </c>
      <c r="F187" s="365" t="s">
        <v>266</v>
      </c>
      <c r="G187" s="366" t="s">
        <v>154</v>
      </c>
      <c r="H187" s="374">
        <v>1</v>
      </c>
      <c r="I187" s="374"/>
      <c r="J187" s="412">
        <f t="shared" si="3"/>
        <v>0</v>
      </c>
      <c r="O187" s="336">
        <f>SUM(O188:O203)</f>
        <v>0</v>
      </c>
      <c r="Q187" s="336">
        <f>SUM(Q188:Q203)</f>
        <v>0</v>
      </c>
      <c r="S187" s="337">
        <f>SUM(S188:S203)</f>
        <v>2.7859999999999999E-2</v>
      </c>
      <c r="AQ187" s="338" t="s">
        <v>81</v>
      </c>
      <c r="AS187" s="339" t="s">
        <v>74</v>
      </c>
      <c r="AT187" s="339" t="s">
        <v>19</v>
      </c>
      <c r="AX187" s="338" t="s">
        <v>122</v>
      </c>
      <c r="BJ187" s="340">
        <f>SUM(BJ188:BJ203)</f>
        <v>0</v>
      </c>
    </row>
    <row r="188" spans="2:64" s="260" customFormat="1" ht="13.5" thickBot="1">
      <c r="B188" s="364"/>
      <c r="C188" s="330"/>
      <c r="D188" s="342"/>
      <c r="E188" s="398" t="s">
        <v>345</v>
      </c>
      <c r="F188" s="365" t="s">
        <v>267</v>
      </c>
      <c r="G188" s="366" t="s">
        <v>154</v>
      </c>
      <c r="H188" s="374">
        <v>1</v>
      </c>
      <c r="I188" s="374"/>
      <c r="J188" s="412">
        <f t="shared" si="3"/>
        <v>0</v>
      </c>
      <c r="K188" s="369"/>
      <c r="M188" s="370" t="s">
        <v>1</v>
      </c>
      <c r="O188" s="371">
        <f>N188*H188</f>
        <v>0</v>
      </c>
      <c r="P188" s="371">
        <v>0</v>
      </c>
      <c r="Q188" s="371">
        <f>P188*H188</f>
        <v>0</v>
      </c>
      <c r="R188" s="371">
        <v>1.721E-2</v>
      </c>
      <c r="S188" s="372">
        <f>R188*H188</f>
        <v>1.721E-2</v>
      </c>
      <c r="AQ188" s="251" t="s">
        <v>143</v>
      </c>
      <c r="AS188" s="251" t="s">
        <v>123</v>
      </c>
      <c r="AT188" s="251" t="s">
        <v>81</v>
      </c>
      <c r="AX188" s="251" t="s">
        <v>122</v>
      </c>
      <c r="BD188" s="373" t="e">
        <f>IF(#REF!="základní",J188,0)</f>
        <v>#REF!</v>
      </c>
      <c r="BE188" s="373" t="e">
        <f>IF(#REF!="snížená",J188,0)</f>
        <v>#REF!</v>
      </c>
      <c r="BF188" s="373" t="e">
        <f>IF(#REF!="zákl. přenesená",J188,0)</f>
        <v>#REF!</v>
      </c>
      <c r="BG188" s="373" t="e">
        <f>IF(#REF!="sníž. přenesená",J188,0)</f>
        <v>#REF!</v>
      </c>
      <c r="BH188" s="373" t="e">
        <f>IF(#REF!="nulová",J188,0)</f>
        <v>#REF!</v>
      </c>
      <c r="BI188" s="251" t="s">
        <v>19</v>
      </c>
      <c r="BJ188" s="373">
        <f>ROUND(I188*H188,2)</f>
        <v>0</v>
      </c>
      <c r="BK188" s="251" t="s">
        <v>143</v>
      </c>
      <c r="BL188" s="251" t="s">
        <v>144</v>
      </c>
    </row>
    <row r="189" spans="2:64" s="348" customFormat="1" ht="13.5" thickBot="1">
      <c r="B189" s="341"/>
      <c r="C189" s="330"/>
      <c r="D189" s="342"/>
      <c r="E189" s="405" t="s">
        <v>346</v>
      </c>
      <c r="F189" s="365" t="s">
        <v>268</v>
      </c>
      <c r="G189" s="366" t="s">
        <v>154</v>
      </c>
      <c r="H189" s="374">
        <v>1</v>
      </c>
      <c r="I189" s="374"/>
      <c r="J189" s="412">
        <f t="shared" si="3"/>
        <v>0</v>
      </c>
      <c r="S189" s="349"/>
      <c r="AS189" s="350" t="s">
        <v>126</v>
      </c>
      <c r="AT189" s="350" t="s">
        <v>81</v>
      </c>
      <c r="AU189" s="348" t="s">
        <v>19</v>
      </c>
      <c r="AV189" s="348" t="s">
        <v>31</v>
      </c>
      <c r="AW189" s="348" t="s">
        <v>75</v>
      </c>
      <c r="AX189" s="350" t="s">
        <v>122</v>
      </c>
    </row>
    <row r="190" spans="2:64" s="357" customFormat="1" ht="13.5" thickBot="1">
      <c r="B190" s="351"/>
      <c r="C190" s="330"/>
      <c r="D190" s="342"/>
      <c r="E190" s="517" t="s">
        <v>269</v>
      </c>
      <c r="F190" s="518"/>
      <c r="G190" s="399"/>
      <c r="H190" s="400"/>
      <c r="I190" s="400"/>
      <c r="J190" s="413">
        <f>SUM(J184:J189)</f>
        <v>0</v>
      </c>
      <c r="S190" s="358"/>
      <c r="AS190" s="359" t="s">
        <v>126</v>
      </c>
      <c r="AT190" s="359" t="s">
        <v>81</v>
      </c>
      <c r="AU190" s="357" t="s">
        <v>81</v>
      </c>
      <c r="AV190" s="357" t="s">
        <v>31</v>
      </c>
      <c r="AW190" s="357" t="s">
        <v>75</v>
      </c>
      <c r="AX190" s="359" t="s">
        <v>122</v>
      </c>
    </row>
    <row r="191" spans="2:64" s="361" customFormat="1" ht="13.5" thickBot="1">
      <c r="B191" s="360"/>
      <c r="C191" s="330"/>
      <c r="D191" s="342"/>
      <c r="E191" s="403" t="s">
        <v>347</v>
      </c>
      <c r="F191" s="344" t="s">
        <v>270</v>
      </c>
      <c r="G191" s="345" t="s">
        <v>154</v>
      </c>
      <c r="H191" s="346">
        <v>2</v>
      </c>
      <c r="I191" s="346"/>
      <c r="J191" s="412">
        <f t="shared" si="3"/>
        <v>0</v>
      </c>
      <c r="S191" s="362"/>
      <c r="AS191" s="363" t="s">
        <v>126</v>
      </c>
      <c r="AT191" s="363" t="s">
        <v>81</v>
      </c>
      <c r="AU191" s="361" t="s">
        <v>84</v>
      </c>
      <c r="AV191" s="361" t="s">
        <v>31</v>
      </c>
      <c r="AW191" s="361" t="s">
        <v>19</v>
      </c>
      <c r="AX191" s="363" t="s">
        <v>122</v>
      </c>
    </row>
    <row r="192" spans="2:64" s="260" customFormat="1" ht="13.5" thickBot="1">
      <c r="B192" s="364"/>
      <c r="C192" s="330"/>
      <c r="D192" s="342"/>
      <c r="E192" s="398" t="s">
        <v>348</v>
      </c>
      <c r="F192" s="365" t="s">
        <v>271</v>
      </c>
      <c r="G192" s="354" t="s">
        <v>151</v>
      </c>
      <c r="H192" s="367">
        <v>1</v>
      </c>
      <c r="I192" s="367"/>
      <c r="J192" s="412">
        <f t="shared" si="3"/>
        <v>0</v>
      </c>
      <c r="K192" s="369"/>
      <c r="M192" s="370" t="s">
        <v>1</v>
      </c>
      <c r="O192" s="371">
        <f>N192*H192</f>
        <v>0</v>
      </c>
      <c r="P192" s="371">
        <v>0</v>
      </c>
      <c r="Q192" s="371">
        <f>P192*H192</f>
        <v>0</v>
      </c>
      <c r="R192" s="371">
        <v>1.065E-2</v>
      </c>
      <c r="S192" s="372">
        <f>R192*H192</f>
        <v>1.065E-2</v>
      </c>
      <c r="AQ192" s="251" t="s">
        <v>143</v>
      </c>
      <c r="AS192" s="251" t="s">
        <v>123</v>
      </c>
      <c r="AT192" s="251" t="s">
        <v>81</v>
      </c>
      <c r="AX192" s="251" t="s">
        <v>122</v>
      </c>
      <c r="BD192" s="373" t="e">
        <f>IF(#REF!="základní",J192,0)</f>
        <v>#REF!</v>
      </c>
      <c r="BE192" s="373" t="e">
        <f>IF(#REF!="snížená",J192,0)</f>
        <v>#REF!</v>
      </c>
      <c r="BF192" s="373" t="e">
        <f>IF(#REF!="zákl. přenesená",J192,0)</f>
        <v>#REF!</v>
      </c>
      <c r="BG192" s="373" t="e">
        <f>IF(#REF!="sníž. přenesená",J192,0)</f>
        <v>#REF!</v>
      </c>
      <c r="BH192" s="373" t="e">
        <f>IF(#REF!="nulová",J192,0)</f>
        <v>#REF!</v>
      </c>
      <c r="BI192" s="251" t="s">
        <v>19</v>
      </c>
      <c r="BJ192" s="373">
        <f>ROUND(I192*H192,2)</f>
        <v>0</v>
      </c>
      <c r="BK192" s="251" t="s">
        <v>143</v>
      </c>
      <c r="BL192" s="251" t="s">
        <v>145</v>
      </c>
    </row>
    <row r="193" spans="2:50" s="348" customFormat="1" ht="13.5" thickBot="1">
      <c r="B193" s="341"/>
      <c r="C193" s="330"/>
      <c r="D193" s="342"/>
      <c r="E193" s="405" t="s">
        <v>349</v>
      </c>
      <c r="F193" s="365" t="s">
        <v>256</v>
      </c>
      <c r="G193" s="366" t="s">
        <v>151</v>
      </c>
      <c r="H193" s="367">
        <v>1</v>
      </c>
      <c r="I193" s="387"/>
      <c r="J193" s="412">
        <f t="shared" si="3"/>
        <v>0</v>
      </c>
      <c r="S193" s="349"/>
      <c r="AS193" s="350" t="s">
        <v>126</v>
      </c>
      <c r="AT193" s="350" t="s">
        <v>81</v>
      </c>
      <c r="AU193" s="348" t="s">
        <v>19</v>
      </c>
      <c r="AV193" s="348" t="s">
        <v>31</v>
      </c>
      <c r="AW193" s="348" t="s">
        <v>75</v>
      </c>
      <c r="AX193" s="350" t="s">
        <v>122</v>
      </c>
    </row>
    <row r="194" spans="2:50" s="357" customFormat="1" ht="13.5" thickBot="1">
      <c r="B194" s="351"/>
      <c r="C194" s="330"/>
      <c r="D194" s="342"/>
      <c r="E194" s="398" t="s">
        <v>350</v>
      </c>
      <c r="F194" s="365" t="s">
        <v>257</v>
      </c>
      <c r="G194" s="366" t="s">
        <v>151</v>
      </c>
      <c r="H194" s="367">
        <v>1</v>
      </c>
      <c r="I194" s="367"/>
      <c r="J194" s="412">
        <f t="shared" si="3"/>
        <v>0</v>
      </c>
      <c r="S194" s="358"/>
      <c r="AS194" s="359" t="s">
        <v>126</v>
      </c>
      <c r="AT194" s="359" t="s">
        <v>81</v>
      </c>
      <c r="AU194" s="357" t="s">
        <v>81</v>
      </c>
      <c r="AV194" s="357" t="s">
        <v>31</v>
      </c>
      <c r="AW194" s="357" t="s">
        <v>75</v>
      </c>
      <c r="AX194" s="359" t="s">
        <v>122</v>
      </c>
    </row>
    <row r="195" spans="2:50" s="348" customFormat="1" ht="13.5" thickBot="1">
      <c r="B195" s="341"/>
      <c r="C195" s="330"/>
      <c r="D195" s="342"/>
      <c r="E195" s="405" t="s">
        <v>351</v>
      </c>
      <c r="F195" s="365" t="s">
        <v>258</v>
      </c>
      <c r="G195" s="366" t="s">
        <v>151</v>
      </c>
      <c r="H195" s="367">
        <v>1</v>
      </c>
      <c r="I195" s="367"/>
      <c r="J195" s="412">
        <f t="shared" si="3"/>
        <v>0</v>
      </c>
      <c r="S195" s="349"/>
      <c r="AS195" s="350" t="s">
        <v>126</v>
      </c>
      <c r="AT195" s="350" t="s">
        <v>81</v>
      </c>
      <c r="AU195" s="348" t="s">
        <v>19</v>
      </c>
      <c r="AV195" s="348" t="s">
        <v>31</v>
      </c>
      <c r="AW195" s="348" t="s">
        <v>75</v>
      </c>
      <c r="AX195" s="350" t="s">
        <v>122</v>
      </c>
    </row>
    <row r="196" spans="2:50" s="357" customFormat="1" ht="13.5" thickBot="1">
      <c r="B196" s="351"/>
      <c r="C196" s="330"/>
      <c r="D196" s="342"/>
      <c r="E196" s="398" t="s">
        <v>352</v>
      </c>
      <c r="F196" s="365" t="s">
        <v>241</v>
      </c>
      <c r="G196" s="366" t="s">
        <v>154</v>
      </c>
      <c r="H196" s="367">
        <v>5</v>
      </c>
      <c r="I196" s="374"/>
      <c r="J196" s="412">
        <f t="shared" si="3"/>
        <v>0</v>
      </c>
      <c r="S196" s="358"/>
      <c r="AS196" s="359" t="s">
        <v>126</v>
      </c>
      <c r="AT196" s="359" t="s">
        <v>81</v>
      </c>
      <c r="AU196" s="357" t="s">
        <v>81</v>
      </c>
      <c r="AV196" s="357" t="s">
        <v>31</v>
      </c>
      <c r="AW196" s="357" t="s">
        <v>75</v>
      </c>
      <c r="AX196" s="359" t="s">
        <v>122</v>
      </c>
    </row>
    <row r="197" spans="2:50" s="348" customFormat="1" ht="13.5" thickBot="1">
      <c r="B197" s="341"/>
      <c r="C197" s="330"/>
      <c r="D197" s="342"/>
      <c r="E197" s="405" t="s">
        <v>353</v>
      </c>
      <c r="F197" s="365" t="s">
        <v>259</v>
      </c>
      <c r="G197" s="366" t="s">
        <v>151</v>
      </c>
      <c r="H197" s="367">
        <v>1</v>
      </c>
      <c r="I197" s="374"/>
      <c r="J197" s="412">
        <f t="shared" si="3"/>
        <v>0</v>
      </c>
      <c r="S197" s="349"/>
      <c r="AS197" s="350" t="s">
        <v>126</v>
      </c>
      <c r="AT197" s="350" t="s">
        <v>81</v>
      </c>
      <c r="AU197" s="348" t="s">
        <v>19</v>
      </c>
      <c r="AV197" s="348" t="s">
        <v>31</v>
      </c>
      <c r="AW197" s="348" t="s">
        <v>75</v>
      </c>
      <c r="AX197" s="350" t="s">
        <v>122</v>
      </c>
    </row>
    <row r="198" spans="2:50" s="357" customFormat="1" ht="13.5" thickBot="1">
      <c r="B198" s="351"/>
      <c r="C198" s="330"/>
      <c r="D198" s="342"/>
      <c r="E198" s="398" t="s">
        <v>354</v>
      </c>
      <c r="F198" s="365" t="s">
        <v>260</v>
      </c>
      <c r="G198" s="366" t="s">
        <v>154</v>
      </c>
      <c r="H198" s="367">
        <v>5</v>
      </c>
      <c r="I198" s="374"/>
      <c r="J198" s="412">
        <f t="shared" si="3"/>
        <v>0</v>
      </c>
      <c r="S198" s="358"/>
      <c r="AS198" s="359" t="s">
        <v>126</v>
      </c>
      <c r="AT198" s="359" t="s">
        <v>81</v>
      </c>
      <c r="AU198" s="357" t="s">
        <v>81</v>
      </c>
      <c r="AV198" s="357" t="s">
        <v>31</v>
      </c>
      <c r="AW198" s="357" t="s">
        <v>75</v>
      </c>
      <c r="AX198" s="359" t="s">
        <v>122</v>
      </c>
    </row>
    <row r="199" spans="2:50" s="357" customFormat="1" ht="13.5" thickBot="1">
      <c r="B199" s="351"/>
      <c r="C199" s="330"/>
      <c r="D199" s="342"/>
      <c r="E199" s="405" t="s">
        <v>355</v>
      </c>
      <c r="F199" s="365" t="s">
        <v>218</v>
      </c>
      <c r="G199" s="366" t="s">
        <v>823</v>
      </c>
      <c r="H199" s="367">
        <v>113</v>
      </c>
      <c r="I199" s="374"/>
      <c r="J199" s="412">
        <f t="shared" si="3"/>
        <v>0</v>
      </c>
      <c r="S199" s="358"/>
      <c r="AS199" s="359" t="s">
        <v>126</v>
      </c>
      <c r="AT199" s="359" t="s">
        <v>81</v>
      </c>
      <c r="AU199" s="357" t="s">
        <v>81</v>
      </c>
      <c r="AV199" s="357" t="s">
        <v>31</v>
      </c>
      <c r="AW199" s="357" t="s">
        <v>75</v>
      </c>
      <c r="AX199" s="359" t="s">
        <v>122</v>
      </c>
    </row>
    <row r="200" spans="2:50" s="357" customFormat="1" ht="13.5" thickBot="1">
      <c r="B200" s="351"/>
      <c r="C200" s="330"/>
      <c r="D200" s="342"/>
      <c r="E200" s="517" t="s">
        <v>243</v>
      </c>
      <c r="F200" s="518"/>
      <c r="G200" s="366"/>
      <c r="H200" s="400"/>
      <c r="I200" s="414"/>
      <c r="J200" s="446">
        <f>SUM(J191:J199)</f>
        <v>0</v>
      </c>
      <c r="S200" s="358"/>
      <c r="AS200" s="359" t="s">
        <v>126</v>
      </c>
      <c r="AT200" s="359" t="s">
        <v>81</v>
      </c>
      <c r="AU200" s="357" t="s">
        <v>81</v>
      </c>
      <c r="AV200" s="357" t="s">
        <v>31</v>
      </c>
      <c r="AW200" s="357" t="s">
        <v>75</v>
      </c>
      <c r="AX200" s="359" t="s">
        <v>122</v>
      </c>
    </row>
    <row r="201" spans="2:50" s="357" customFormat="1" ht="12.75">
      <c r="B201" s="351"/>
      <c r="C201" s="330"/>
      <c r="D201" s="342"/>
      <c r="E201" s="415"/>
      <c r="F201" s="249"/>
      <c r="G201" s="249"/>
      <c r="H201" s="249"/>
      <c r="I201" s="249"/>
      <c r="J201" s="401"/>
      <c r="S201" s="358"/>
      <c r="AS201" s="359" t="s">
        <v>126</v>
      </c>
      <c r="AT201" s="359" t="s">
        <v>81</v>
      </c>
      <c r="AU201" s="357" t="s">
        <v>81</v>
      </c>
      <c r="AV201" s="357" t="s">
        <v>31</v>
      </c>
      <c r="AW201" s="357" t="s">
        <v>75</v>
      </c>
      <c r="AX201" s="359" t="s">
        <v>122</v>
      </c>
    </row>
    <row r="202" spans="2:50" s="357" customFormat="1" ht="13.5" thickBot="1">
      <c r="B202" s="351"/>
      <c r="C202" s="330"/>
      <c r="D202" s="342"/>
      <c r="E202" s="402" t="s">
        <v>272</v>
      </c>
      <c r="F202" s="249"/>
      <c r="G202" s="249"/>
      <c r="H202" s="249"/>
      <c r="I202" s="249"/>
      <c r="J202" s="401"/>
      <c r="S202" s="358"/>
      <c r="AS202" s="359" t="s">
        <v>126</v>
      </c>
      <c r="AT202" s="359" t="s">
        <v>81</v>
      </c>
      <c r="AU202" s="357" t="s">
        <v>81</v>
      </c>
      <c r="AV202" s="357" t="s">
        <v>31</v>
      </c>
      <c r="AW202" s="357" t="s">
        <v>75</v>
      </c>
      <c r="AX202" s="359" t="s">
        <v>122</v>
      </c>
    </row>
    <row r="203" spans="2:50" s="357" customFormat="1" ht="13.5" thickBot="1">
      <c r="B203" s="351"/>
      <c r="C203" s="330"/>
      <c r="D203" s="342"/>
      <c r="E203" s="403" t="s">
        <v>356</v>
      </c>
      <c r="F203" s="344" t="s">
        <v>232</v>
      </c>
      <c r="G203" s="345" t="s">
        <v>124</v>
      </c>
      <c r="H203" s="346">
        <v>195</v>
      </c>
      <c r="I203" s="346"/>
      <c r="J203" s="412">
        <f t="shared" ref="J203:J214" si="4">H203*I203</f>
        <v>0</v>
      </c>
      <c r="S203" s="358"/>
      <c r="AS203" s="359" t="s">
        <v>126</v>
      </c>
      <c r="AT203" s="359" t="s">
        <v>81</v>
      </c>
      <c r="AU203" s="357" t="s">
        <v>81</v>
      </c>
      <c r="AV203" s="357" t="s">
        <v>31</v>
      </c>
      <c r="AW203" s="357" t="s">
        <v>75</v>
      </c>
      <c r="AX203" s="359" t="s">
        <v>122</v>
      </c>
    </row>
    <row r="204" spans="2:50" ht="15.75" thickBot="1">
      <c r="B204" s="416"/>
      <c r="D204" s="417"/>
      <c r="E204" s="405" t="s">
        <v>357</v>
      </c>
      <c r="F204" s="353" t="s">
        <v>233</v>
      </c>
      <c r="G204" s="354" t="s">
        <v>124</v>
      </c>
      <c r="H204" s="355">
        <v>60</v>
      </c>
      <c r="I204" s="355"/>
      <c r="J204" s="412">
        <f t="shared" si="4"/>
        <v>0</v>
      </c>
    </row>
    <row r="205" spans="2:50" ht="13.5" thickBot="1">
      <c r="E205" s="403" t="s">
        <v>358</v>
      </c>
      <c r="F205" s="353" t="s">
        <v>234</v>
      </c>
      <c r="G205" s="354" t="s">
        <v>151</v>
      </c>
      <c r="H205" s="355">
        <v>1</v>
      </c>
      <c r="I205" s="355"/>
      <c r="J205" s="412">
        <f t="shared" si="4"/>
        <v>0</v>
      </c>
    </row>
    <row r="206" spans="2:50" ht="13.5" thickBot="1">
      <c r="E206" s="405" t="s">
        <v>359</v>
      </c>
      <c r="F206" s="365" t="s">
        <v>235</v>
      </c>
      <c r="G206" s="366" t="s">
        <v>151</v>
      </c>
      <c r="H206" s="367">
        <v>152</v>
      </c>
      <c r="I206" s="367"/>
      <c r="J206" s="412">
        <f t="shared" si="4"/>
        <v>0</v>
      </c>
    </row>
    <row r="207" spans="2:50" ht="13.5" thickBot="1">
      <c r="E207" s="403" t="s">
        <v>360</v>
      </c>
      <c r="F207" s="353" t="s">
        <v>827</v>
      </c>
      <c r="G207" s="354" t="s">
        <v>154</v>
      </c>
      <c r="H207" s="355">
        <v>1</v>
      </c>
      <c r="I207" s="355"/>
      <c r="J207" s="412">
        <f t="shared" si="4"/>
        <v>0</v>
      </c>
    </row>
    <row r="208" spans="2:50" ht="13.5" thickBot="1">
      <c r="E208" s="405" t="s">
        <v>361</v>
      </c>
      <c r="F208" s="353" t="s">
        <v>237</v>
      </c>
      <c r="G208" s="354" t="s">
        <v>154</v>
      </c>
      <c r="H208" s="355">
        <v>1</v>
      </c>
      <c r="I208" s="355"/>
      <c r="J208" s="412">
        <f t="shared" si="4"/>
        <v>0</v>
      </c>
    </row>
    <row r="209" spans="5:10" ht="13.5" thickBot="1">
      <c r="E209" s="403" t="s">
        <v>362</v>
      </c>
      <c r="F209" s="365" t="s">
        <v>238</v>
      </c>
      <c r="G209" s="366" t="s">
        <v>154</v>
      </c>
      <c r="H209" s="367">
        <v>1</v>
      </c>
      <c r="I209" s="374"/>
      <c r="J209" s="412">
        <f t="shared" si="4"/>
        <v>0</v>
      </c>
    </row>
    <row r="210" spans="5:10" ht="13.5" thickBot="1">
      <c r="E210" s="405" t="s">
        <v>363</v>
      </c>
      <c r="F210" s="365" t="s">
        <v>239</v>
      </c>
      <c r="G210" s="366" t="s">
        <v>154</v>
      </c>
      <c r="H210" s="367">
        <v>6</v>
      </c>
      <c r="I210" s="367"/>
      <c r="J210" s="412">
        <f t="shared" si="4"/>
        <v>0</v>
      </c>
    </row>
    <row r="211" spans="5:10" ht="13.5" thickBot="1">
      <c r="E211" s="403" t="s">
        <v>364</v>
      </c>
      <c r="F211" s="365" t="s">
        <v>240</v>
      </c>
      <c r="G211" s="366" t="s">
        <v>154</v>
      </c>
      <c r="H211" s="367">
        <v>2</v>
      </c>
      <c r="I211" s="367"/>
      <c r="J211" s="412">
        <f t="shared" si="4"/>
        <v>0</v>
      </c>
    </row>
    <row r="212" spans="5:10" ht="13.5" thickBot="1">
      <c r="E212" s="405" t="s">
        <v>365</v>
      </c>
      <c r="F212" s="365" t="s">
        <v>241</v>
      </c>
      <c r="G212" s="366" t="s">
        <v>154</v>
      </c>
      <c r="H212" s="367">
        <v>4</v>
      </c>
      <c r="I212" s="367"/>
      <c r="J212" s="412">
        <f t="shared" si="4"/>
        <v>0</v>
      </c>
    </row>
    <row r="213" spans="5:10" ht="13.5" thickBot="1">
      <c r="E213" s="403" t="s">
        <v>366</v>
      </c>
      <c r="F213" s="365" t="s">
        <v>242</v>
      </c>
      <c r="G213" s="366" t="s">
        <v>124</v>
      </c>
      <c r="H213" s="367">
        <v>118</v>
      </c>
      <c r="I213" s="374"/>
      <c r="J213" s="412">
        <f t="shared" si="4"/>
        <v>0</v>
      </c>
    </row>
    <row r="214" spans="5:10" ht="26.25" thickBot="1">
      <c r="E214" s="405" t="s">
        <v>367</v>
      </c>
      <c r="F214" s="365" t="s">
        <v>824</v>
      </c>
      <c r="G214" s="366" t="s">
        <v>575</v>
      </c>
      <c r="H214" s="367">
        <v>22.898</v>
      </c>
      <c r="I214" s="367"/>
      <c r="J214" s="412">
        <f t="shared" si="4"/>
        <v>0</v>
      </c>
    </row>
    <row r="215" spans="5:10" ht="13.5" thickBot="1">
      <c r="E215" s="517" t="s">
        <v>243</v>
      </c>
      <c r="F215" s="518"/>
      <c r="G215" s="399"/>
      <c r="H215" s="418"/>
      <c r="I215" s="418"/>
      <c r="J215" s="444">
        <f>SUM(J203:J214)</f>
        <v>0</v>
      </c>
    </row>
    <row r="216" spans="5:10" ht="13.5" thickBot="1">
      <c r="E216" s="380"/>
      <c r="H216" s="249"/>
    </row>
    <row r="217" spans="5:10" ht="26.25" thickBot="1">
      <c r="E217" s="394" t="s">
        <v>368</v>
      </c>
      <c r="F217" s="395" t="s">
        <v>828</v>
      </c>
      <c r="G217" s="396" t="s">
        <v>154</v>
      </c>
      <c r="H217" s="419">
        <v>1</v>
      </c>
      <c r="I217" s="412"/>
      <c r="J217" s="412">
        <f t="shared" ref="J217:J226" si="5">H217*I217</f>
        <v>0</v>
      </c>
    </row>
    <row r="218" spans="5:10" ht="26.25" thickBot="1">
      <c r="E218" s="405" t="s">
        <v>369</v>
      </c>
      <c r="F218" s="353" t="s">
        <v>273</v>
      </c>
      <c r="G218" s="354" t="s">
        <v>154</v>
      </c>
      <c r="H218" s="419">
        <v>1</v>
      </c>
      <c r="I218" s="412"/>
      <c r="J218" s="412">
        <f t="shared" si="5"/>
        <v>0</v>
      </c>
    </row>
    <row r="219" spans="5:10" ht="13.5" thickBot="1">
      <c r="E219" s="394" t="s">
        <v>370</v>
      </c>
      <c r="F219" s="353" t="s">
        <v>274</v>
      </c>
      <c r="G219" s="354" t="s">
        <v>154</v>
      </c>
      <c r="H219" s="419">
        <v>1</v>
      </c>
      <c r="I219" s="412"/>
      <c r="J219" s="412">
        <f t="shared" si="5"/>
        <v>0</v>
      </c>
    </row>
    <row r="220" spans="5:10" ht="26.25" thickBot="1">
      <c r="E220" s="405" t="s">
        <v>371</v>
      </c>
      <c r="F220" s="353" t="s">
        <v>275</v>
      </c>
      <c r="G220" s="354" t="s">
        <v>154</v>
      </c>
      <c r="H220" s="419">
        <v>1</v>
      </c>
      <c r="I220" s="412"/>
      <c r="J220" s="412">
        <f t="shared" si="5"/>
        <v>0</v>
      </c>
    </row>
    <row r="221" spans="5:10" ht="13.5" thickBot="1">
      <c r="E221" s="394" t="s">
        <v>372</v>
      </c>
      <c r="F221" s="353" t="s">
        <v>276</v>
      </c>
      <c r="G221" s="354" t="s">
        <v>154</v>
      </c>
      <c r="H221" s="419">
        <v>1</v>
      </c>
      <c r="I221" s="412"/>
      <c r="J221" s="412">
        <f t="shared" si="5"/>
        <v>0</v>
      </c>
    </row>
    <row r="222" spans="5:10" ht="13.5" thickBot="1">
      <c r="E222" s="405" t="s">
        <v>373</v>
      </c>
      <c r="F222" s="365" t="s">
        <v>277</v>
      </c>
      <c r="G222" s="366" t="s">
        <v>154</v>
      </c>
      <c r="H222" s="419">
        <v>1</v>
      </c>
      <c r="I222" s="412"/>
      <c r="J222" s="412">
        <f t="shared" si="5"/>
        <v>0</v>
      </c>
    </row>
    <row r="223" spans="5:10" ht="13.5" thickBot="1">
      <c r="E223" s="394" t="s">
        <v>374</v>
      </c>
      <c r="F223" s="365" t="s">
        <v>278</v>
      </c>
      <c r="G223" s="366" t="s">
        <v>154</v>
      </c>
      <c r="H223" s="419">
        <v>1</v>
      </c>
      <c r="I223" s="412"/>
      <c r="J223" s="412">
        <f t="shared" si="5"/>
        <v>0</v>
      </c>
    </row>
    <row r="224" spans="5:10" ht="13.5" thickBot="1">
      <c r="E224" s="405" t="s">
        <v>375</v>
      </c>
      <c r="F224" s="365" t="s">
        <v>279</v>
      </c>
      <c r="G224" s="366" t="s">
        <v>154</v>
      </c>
      <c r="H224" s="419">
        <v>1</v>
      </c>
      <c r="I224" s="412"/>
      <c r="J224" s="412">
        <f t="shared" si="5"/>
        <v>0</v>
      </c>
    </row>
    <row r="225" spans="5:10" ht="13.5" thickBot="1">
      <c r="E225" s="394" t="s">
        <v>376</v>
      </c>
      <c r="F225" s="365" t="s">
        <v>280</v>
      </c>
      <c r="G225" s="366" t="s">
        <v>154</v>
      </c>
      <c r="H225" s="419">
        <v>1</v>
      </c>
      <c r="I225" s="412"/>
      <c r="J225" s="412">
        <f t="shared" si="5"/>
        <v>0</v>
      </c>
    </row>
    <row r="226" spans="5:10" ht="13.5" thickBot="1">
      <c r="E226" s="405" t="s">
        <v>377</v>
      </c>
      <c r="F226" s="365" t="s">
        <v>281</v>
      </c>
      <c r="G226" s="366" t="s">
        <v>154</v>
      </c>
      <c r="H226" s="419">
        <v>1</v>
      </c>
      <c r="I226" s="412"/>
      <c r="J226" s="412">
        <f t="shared" si="5"/>
        <v>0</v>
      </c>
    </row>
    <row r="227" spans="5:10" ht="13.5" thickBot="1">
      <c r="E227" s="517" t="s">
        <v>282</v>
      </c>
      <c r="F227" s="518"/>
      <c r="G227" s="366"/>
      <c r="H227" s="400"/>
      <c r="I227" s="412"/>
      <c r="J227" s="420">
        <f>SUM(J217:J226)</f>
        <v>0</v>
      </c>
    </row>
    <row r="228" spans="5:10" ht="13.5" thickBot="1">
      <c r="E228" s="403" t="s">
        <v>378</v>
      </c>
      <c r="F228" s="344" t="s">
        <v>270</v>
      </c>
      <c r="G228" s="345" t="s">
        <v>154</v>
      </c>
      <c r="H228" s="346">
        <v>2</v>
      </c>
      <c r="I228" s="412"/>
      <c r="J228" s="412">
        <f t="shared" ref="J228:J237" si="6">H228*I228</f>
        <v>0</v>
      </c>
    </row>
    <row r="229" spans="5:10" ht="13.5" thickBot="1">
      <c r="E229" s="405" t="s">
        <v>379</v>
      </c>
      <c r="F229" s="353" t="s">
        <v>283</v>
      </c>
      <c r="G229" s="354" t="s">
        <v>151</v>
      </c>
      <c r="H229" s="355">
        <v>1</v>
      </c>
      <c r="I229" s="412"/>
      <c r="J229" s="412">
        <f t="shared" si="6"/>
        <v>0</v>
      </c>
    </row>
    <row r="230" spans="5:10" ht="13.5" thickBot="1">
      <c r="E230" s="403" t="s">
        <v>380</v>
      </c>
      <c r="F230" s="365" t="s">
        <v>284</v>
      </c>
      <c r="G230" s="366" t="s">
        <v>151</v>
      </c>
      <c r="H230" s="367">
        <v>1</v>
      </c>
      <c r="I230" s="412"/>
      <c r="J230" s="412">
        <f t="shared" si="6"/>
        <v>0</v>
      </c>
    </row>
    <row r="231" spans="5:10" ht="13.5" thickBot="1">
      <c r="E231" s="405" t="s">
        <v>381</v>
      </c>
      <c r="F231" s="365" t="s">
        <v>256</v>
      </c>
      <c r="G231" s="366" t="s">
        <v>151</v>
      </c>
      <c r="H231" s="374">
        <v>1</v>
      </c>
      <c r="I231" s="412"/>
      <c r="J231" s="412">
        <f t="shared" si="6"/>
        <v>0</v>
      </c>
    </row>
    <row r="232" spans="5:10" ht="13.5" thickBot="1">
      <c r="E232" s="403" t="s">
        <v>382</v>
      </c>
      <c r="F232" s="365" t="s">
        <v>257</v>
      </c>
      <c r="G232" s="366" t="s">
        <v>151</v>
      </c>
      <c r="H232" s="367">
        <v>1</v>
      </c>
      <c r="I232" s="412"/>
      <c r="J232" s="412">
        <f t="shared" si="6"/>
        <v>0</v>
      </c>
    </row>
    <row r="233" spans="5:10" ht="13.5" thickBot="1">
      <c r="E233" s="405" t="s">
        <v>383</v>
      </c>
      <c r="F233" s="365" t="s">
        <v>258</v>
      </c>
      <c r="G233" s="366" t="s">
        <v>151</v>
      </c>
      <c r="H233" s="367">
        <v>1</v>
      </c>
      <c r="I233" s="412"/>
      <c r="J233" s="412">
        <f t="shared" si="6"/>
        <v>0</v>
      </c>
    </row>
    <row r="234" spans="5:10" ht="13.5" thickBot="1">
      <c r="E234" s="403" t="s">
        <v>384</v>
      </c>
      <c r="F234" s="365" t="s">
        <v>241</v>
      </c>
      <c r="G234" s="366" t="s">
        <v>154</v>
      </c>
      <c r="H234" s="374">
        <v>3</v>
      </c>
      <c r="I234" s="412"/>
      <c r="J234" s="412">
        <f t="shared" si="6"/>
        <v>0</v>
      </c>
    </row>
    <row r="235" spans="5:10" ht="13.5" thickBot="1">
      <c r="E235" s="405" t="s">
        <v>385</v>
      </c>
      <c r="F235" s="365" t="s">
        <v>259</v>
      </c>
      <c r="G235" s="366" t="s">
        <v>154</v>
      </c>
      <c r="H235" s="374">
        <v>3</v>
      </c>
      <c r="I235" s="412"/>
      <c r="J235" s="412">
        <f t="shared" si="6"/>
        <v>0</v>
      </c>
    </row>
    <row r="236" spans="5:10" ht="13.5" thickBot="1">
      <c r="E236" s="403" t="s">
        <v>386</v>
      </c>
      <c r="F236" s="365" t="s">
        <v>260</v>
      </c>
      <c r="G236" s="366" t="s">
        <v>154</v>
      </c>
      <c r="H236" s="374">
        <v>3</v>
      </c>
      <c r="I236" s="412"/>
      <c r="J236" s="412">
        <f t="shared" si="6"/>
        <v>0</v>
      </c>
    </row>
    <row r="237" spans="5:10" ht="13.5" thickBot="1">
      <c r="E237" s="405" t="s">
        <v>387</v>
      </c>
      <c r="F237" s="365" t="s">
        <v>218</v>
      </c>
      <c r="G237" s="366" t="s">
        <v>823</v>
      </c>
      <c r="H237" s="374">
        <v>90</v>
      </c>
      <c r="I237" s="412"/>
      <c r="J237" s="412">
        <f t="shared" si="6"/>
        <v>0</v>
      </c>
    </row>
    <row r="238" spans="5:10" ht="13.5" thickBot="1">
      <c r="E238" s="517" t="s">
        <v>243</v>
      </c>
      <c r="F238" s="518"/>
      <c r="G238" s="399"/>
      <c r="H238" s="400"/>
      <c r="I238" s="412"/>
      <c r="J238" s="446">
        <f>SUM(J228:J237)</f>
        <v>0</v>
      </c>
    </row>
    <row r="239" spans="5:10">
      <c r="E239" s="421"/>
      <c r="H239" s="249"/>
    </row>
    <row r="240" spans="5:10">
      <c r="E240" s="421"/>
      <c r="H240" s="249"/>
    </row>
    <row r="241" spans="5:10" ht="13.5" thickBot="1">
      <c r="E241" s="269" t="s">
        <v>285</v>
      </c>
      <c r="H241" s="249"/>
      <c r="J241" s="422"/>
    </row>
    <row r="242" spans="5:10" ht="39" thickBot="1">
      <c r="E242" s="423" t="s">
        <v>388</v>
      </c>
      <c r="F242" s="395" t="s">
        <v>286</v>
      </c>
      <c r="G242" s="424" t="s">
        <v>154</v>
      </c>
      <c r="H242" s="425">
        <v>1</v>
      </c>
      <c r="I242" s="412"/>
      <c r="J242" s="412">
        <f t="shared" ref="J242:J256" si="7">H242*I242</f>
        <v>0</v>
      </c>
    </row>
    <row r="243" spans="5:10" ht="15.75" thickBot="1">
      <c r="E243" s="426" t="s">
        <v>389</v>
      </c>
      <c r="F243" s="365" t="s">
        <v>287</v>
      </c>
      <c r="G243" s="427" t="s">
        <v>154</v>
      </c>
      <c r="H243" s="428">
        <v>1</v>
      </c>
      <c r="I243" s="412"/>
      <c r="J243" s="412">
        <f>H243*I243</f>
        <v>0</v>
      </c>
    </row>
    <row r="244" spans="5:10" ht="15.75" thickBot="1">
      <c r="E244" s="423" t="s">
        <v>390</v>
      </c>
      <c r="F244" s="365" t="s">
        <v>288</v>
      </c>
      <c r="G244" s="427" t="s">
        <v>154</v>
      </c>
      <c r="H244" s="428">
        <v>1</v>
      </c>
      <c r="I244" s="412"/>
      <c r="J244" s="412">
        <f t="shared" si="7"/>
        <v>0</v>
      </c>
    </row>
    <row r="245" spans="5:10" ht="15.75" thickBot="1">
      <c r="E245" s="426" t="s">
        <v>391</v>
      </c>
      <c r="F245" s="365" t="s">
        <v>289</v>
      </c>
      <c r="G245" s="427" t="s">
        <v>154</v>
      </c>
      <c r="H245" s="428">
        <v>1</v>
      </c>
      <c r="I245" s="412"/>
      <c r="J245" s="412">
        <f t="shared" si="7"/>
        <v>0</v>
      </c>
    </row>
    <row r="246" spans="5:10" ht="15.75" thickBot="1">
      <c r="E246" s="423" t="s">
        <v>392</v>
      </c>
      <c r="F246" s="365" t="s">
        <v>290</v>
      </c>
      <c r="G246" s="427" t="s">
        <v>154</v>
      </c>
      <c r="H246" s="428">
        <v>1</v>
      </c>
      <c r="I246" s="412"/>
      <c r="J246" s="412">
        <f t="shared" si="7"/>
        <v>0</v>
      </c>
    </row>
    <row r="247" spans="5:10" ht="15.75" thickBot="1">
      <c r="E247" s="426" t="s">
        <v>393</v>
      </c>
      <c r="F247" s="365" t="s">
        <v>291</v>
      </c>
      <c r="G247" s="427" t="s">
        <v>154</v>
      </c>
      <c r="H247" s="428">
        <v>1</v>
      </c>
      <c r="I247" s="412"/>
      <c r="J247" s="412">
        <f t="shared" si="7"/>
        <v>0</v>
      </c>
    </row>
    <row r="248" spans="5:10" ht="13.5" thickBot="1">
      <c r="E248" s="513" t="s">
        <v>292</v>
      </c>
      <c r="F248" s="514"/>
      <c r="G248" s="377"/>
      <c r="H248" s="378"/>
      <c r="I248" s="412"/>
      <c r="J248" s="420">
        <f>SUM(J242:J247)</f>
        <v>0</v>
      </c>
    </row>
    <row r="249" spans="5:10" ht="14.25" thickTop="1" thickBot="1">
      <c r="E249" s="386">
        <v>1</v>
      </c>
      <c r="F249" s="365" t="s">
        <v>284</v>
      </c>
      <c r="G249" s="366" t="s">
        <v>151</v>
      </c>
      <c r="H249" s="429">
        <v>1</v>
      </c>
      <c r="I249" s="430"/>
      <c r="J249" s="412">
        <f t="shared" si="7"/>
        <v>0</v>
      </c>
    </row>
    <row r="250" spans="5:10" ht="13.5" thickBot="1">
      <c r="E250" s="386">
        <v>1</v>
      </c>
      <c r="F250" s="365" t="s">
        <v>256</v>
      </c>
      <c r="G250" s="366" t="s">
        <v>151</v>
      </c>
      <c r="H250" s="429">
        <v>1</v>
      </c>
      <c r="I250" s="398"/>
      <c r="J250" s="412">
        <f t="shared" si="7"/>
        <v>0</v>
      </c>
    </row>
    <row r="251" spans="5:10" ht="13.5" thickBot="1">
      <c r="E251" s="386">
        <v>1</v>
      </c>
      <c r="F251" s="365" t="s">
        <v>293</v>
      </c>
      <c r="G251" s="366" t="s">
        <v>151</v>
      </c>
      <c r="H251" s="429">
        <v>1</v>
      </c>
      <c r="I251" s="431"/>
      <c r="J251" s="412">
        <f t="shared" si="7"/>
        <v>0</v>
      </c>
    </row>
    <row r="252" spans="5:10" ht="13.5" thickBot="1">
      <c r="E252" s="386">
        <v>1</v>
      </c>
      <c r="F252" s="365" t="s">
        <v>258</v>
      </c>
      <c r="G252" s="366" t="s">
        <v>151</v>
      </c>
      <c r="H252" s="429">
        <v>1</v>
      </c>
      <c r="I252" s="431"/>
      <c r="J252" s="412">
        <f t="shared" si="7"/>
        <v>0</v>
      </c>
    </row>
    <row r="253" spans="5:10" ht="13.5" thickBot="1">
      <c r="E253" s="386">
        <v>1</v>
      </c>
      <c r="F253" s="365" t="s">
        <v>241</v>
      </c>
      <c r="G253" s="366" t="s">
        <v>151</v>
      </c>
      <c r="H253" s="429">
        <v>1</v>
      </c>
      <c r="I253" s="398"/>
      <c r="J253" s="412">
        <f t="shared" si="7"/>
        <v>0</v>
      </c>
    </row>
    <row r="254" spans="5:10" ht="13.5" thickBot="1">
      <c r="E254" s="386">
        <v>1</v>
      </c>
      <c r="F254" s="365" t="s">
        <v>259</v>
      </c>
      <c r="G254" s="366" t="s">
        <v>151</v>
      </c>
      <c r="H254" s="429">
        <v>1</v>
      </c>
      <c r="I254" s="398"/>
      <c r="J254" s="412">
        <f>H254*I254</f>
        <v>0</v>
      </c>
    </row>
    <row r="255" spans="5:10" ht="13.5" thickBot="1">
      <c r="E255" s="386">
        <v>1</v>
      </c>
      <c r="F255" s="365" t="s">
        <v>294</v>
      </c>
      <c r="G255" s="366" t="s">
        <v>151</v>
      </c>
      <c r="H255" s="429">
        <v>1</v>
      </c>
      <c r="I255" s="398"/>
      <c r="J255" s="412">
        <f t="shared" si="7"/>
        <v>0</v>
      </c>
    </row>
    <row r="256" spans="5:10" ht="13.5" thickBot="1">
      <c r="E256" s="386">
        <v>1</v>
      </c>
      <c r="F256" s="365" t="s">
        <v>218</v>
      </c>
      <c r="G256" s="366" t="s">
        <v>823</v>
      </c>
      <c r="H256" s="429">
        <v>56.5</v>
      </c>
      <c r="I256" s="398"/>
      <c r="J256" s="412">
        <f t="shared" si="7"/>
        <v>0</v>
      </c>
    </row>
    <row r="257" spans="2:64" ht="13.5" thickBot="1">
      <c r="E257" s="513" t="s">
        <v>243</v>
      </c>
      <c r="F257" s="514"/>
      <c r="G257" s="377"/>
      <c r="H257" s="432"/>
      <c r="I257" s="412"/>
      <c r="J257" s="446">
        <f>SUM(J249:J256)</f>
        <v>0</v>
      </c>
    </row>
    <row r="258" spans="2:64" ht="12.75" thickTop="1" thickBot="1">
      <c r="E258" s="421"/>
      <c r="H258" s="249"/>
    </row>
    <row r="259" spans="2:64" s="335" customFormat="1" ht="14.25" thickTop="1" thickBot="1">
      <c r="B259" s="329"/>
      <c r="C259" s="330"/>
      <c r="D259" s="441"/>
      <c r="E259" s="447" t="s">
        <v>176</v>
      </c>
      <c r="F259" s="448" t="s">
        <v>409</v>
      </c>
      <c r="G259" s="449"/>
      <c r="H259" s="450"/>
      <c r="I259" s="451"/>
      <c r="J259" s="452"/>
      <c r="O259" s="336">
        <f>SUM(O260:O261)</f>
        <v>0</v>
      </c>
      <c r="Q259" s="336">
        <f>SUM(Q260:Q261)</f>
        <v>0.14843999999999999</v>
      </c>
      <c r="S259" s="337">
        <f>SUM(S260:S261)</f>
        <v>284.51</v>
      </c>
      <c r="AQ259" s="338" t="s">
        <v>19</v>
      </c>
      <c r="AS259" s="339" t="s">
        <v>74</v>
      </c>
      <c r="AT259" s="339" t="s">
        <v>19</v>
      </c>
      <c r="AX259" s="338" t="s">
        <v>122</v>
      </c>
      <c r="BJ259" s="340">
        <f>SUM(BJ260:BJ261)</f>
        <v>0</v>
      </c>
    </row>
    <row r="260" spans="2:64" s="260" customFormat="1" ht="13.5" thickBot="1">
      <c r="B260" s="364"/>
      <c r="C260" s="330"/>
      <c r="D260" s="442"/>
      <c r="E260" s="386">
        <v>500002</v>
      </c>
      <c r="F260" s="365" t="s">
        <v>569</v>
      </c>
      <c r="G260" s="366" t="s">
        <v>410</v>
      </c>
      <c r="H260" s="429">
        <f>190+155+80+180+160+460</f>
        <v>1225</v>
      </c>
      <c r="I260" s="398"/>
      <c r="J260" s="412">
        <f t="shared" ref="J260:J266" si="8">H260*I260</f>
        <v>0</v>
      </c>
      <c r="L260" s="433" t="s">
        <v>1</v>
      </c>
      <c r="M260" s="434" t="s">
        <v>40</v>
      </c>
      <c r="O260" s="435">
        <f t="shared" ref="O260:O266" si="9">N260*H260</f>
        <v>0</v>
      </c>
      <c r="P260" s="435">
        <v>1.2E-4</v>
      </c>
      <c r="Q260" s="435">
        <f t="shared" ref="Q260:Q266" si="10">P260*H260</f>
        <v>0.14699999999999999</v>
      </c>
      <c r="R260" s="435">
        <v>0.23</v>
      </c>
      <c r="S260" s="436">
        <f t="shared" ref="S260:S266" si="11">R260*H260</f>
        <v>281.75</v>
      </c>
      <c r="AQ260" s="437" t="s">
        <v>84</v>
      </c>
      <c r="AS260" s="437" t="s">
        <v>123</v>
      </c>
      <c r="AT260" s="437" t="s">
        <v>81</v>
      </c>
      <c r="AX260" s="251" t="s">
        <v>122</v>
      </c>
      <c r="BD260" s="373">
        <f t="shared" ref="BD260:BD266" si="12">IF(M260="základní",J260,0)</f>
        <v>0</v>
      </c>
      <c r="BE260" s="373">
        <f t="shared" ref="BE260:BE266" si="13">IF(M260="snížená",J260,0)</f>
        <v>0</v>
      </c>
      <c r="BF260" s="373">
        <f t="shared" ref="BF260:BF266" si="14">IF(M260="zákl. přenesená",J260,0)</f>
        <v>0</v>
      </c>
      <c r="BG260" s="373">
        <f t="shared" ref="BG260:BG266" si="15">IF(M260="sníž. přenesená",J260,0)</f>
        <v>0</v>
      </c>
      <c r="BH260" s="373">
        <f t="shared" ref="BH260:BH266" si="16">IF(M260="nulová",J260,0)</f>
        <v>0</v>
      </c>
      <c r="BI260" s="251" t="s">
        <v>19</v>
      </c>
      <c r="BJ260" s="373">
        <f t="shared" ref="BJ260:BJ266" si="17">ROUND(I260*H260,2)</f>
        <v>0</v>
      </c>
      <c r="BK260" s="251" t="s">
        <v>84</v>
      </c>
      <c r="BL260" s="437" t="s">
        <v>125</v>
      </c>
    </row>
    <row r="261" spans="2:64" s="260" customFormat="1" ht="13.5" thickBot="1">
      <c r="B261" s="364"/>
      <c r="C261" s="330"/>
      <c r="D261" s="442"/>
      <c r="E261" s="386">
        <v>500004</v>
      </c>
      <c r="F261" s="365" t="s">
        <v>411</v>
      </c>
      <c r="G261" s="366" t="s">
        <v>124</v>
      </c>
      <c r="H261" s="429">
        <v>12</v>
      </c>
      <c r="I261" s="431"/>
      <c r="J261" s="412">
        <f t="shared" si="8"/>
        <v>0</v>
      </c>
      <c r="L261" s="433" t="s">
        <v>1</v>
      </c>
      <c r="M261" s="434" t="s">
        <v>40</v>
      </c>
      <c r="O261" s="435">
        <f t="shared" si="9"/>
        <v>0</v>
      </c>
      <c r="P261" s="435">
        <v>1.2E-4</v>
      </c>
      <c r="Q261" s="435">
        <f t="shared" si="10"/>
        <v>1.4400000000000001E-3</v>
      </c>
      <c r="R261" s="435">
        <v>0.23</v>
      </c>
      <c r="S261" s="436">
        <f t="shared" si="11"/>
        <v>2.7600000000000002</v>
      </c>
      <c r="AQ261" s="437" t="s">
        <v>84</v>
      </c>
      <c r="AS261" s="437" t="s">
        <v>123</v>
      </c>
      <c r="AT261" s="437" t="s">
        <v>81</v>
      </c>
      <c r="AX261" s="251" t="s">
        <v>122</v>
      </c>
      <c r="BD261" s="373">
        <f t="shared" si="12"/>
        <v>0</v>
      </c>
      <c r="BE261" s="373">
        <f t="shared" si="13"/>
        <v>0</v>
      </c>
      <c r="BF261" s="373">
        <f t="shared" si="14"/>
        <v>0</v>
      </c>
      <c r="BG261" s="373">
        <f t="shared" si="15"/>
        <v>0</v>
      </c>
      <c r="BH261" s="373">
        <f t="shared" si="16"/>
        <v>0</v>
      </c>
      <c r="BI261" s="251" t="s">
        <v>19</v>
      </c>
      <c r="BJ261" s="373">
        <f t="shared" si="17"/>
        <v>0</v>
      </c>
      <c r="BK261" s="251" t="s">
        <v>84</v>
      </c>
      <c r="BL261" s="437" t="s">
        <v>125</v>
      </c>
    </row>
    <row r="262" spans="2:64" s="260" customFormat="1" ht="13.5" thickBot="1">
      <c r="B262" s="364"/>
      <c r="C262" s="330"/>
      <c r="D262" s="442"/>
      <c r="E262" s="386">
        <v>500009</v>
      </c>
      <c r="F262" s="365" t="s">
        <v>412</v>
      </c>
      <c r="G262" s="366" t="s">
        <v>154</v>
      </c>
      <c r="H262" s="429">
        <v>1</v>
      </c>
      <c r="I262" s="431"/>
      <c r="J262" s="412">
        <f t="shared" si="8"/>
        <v>0</v>
      </c>
      <c r="L262" s="433" t="s">
        <v>1</v>
      </c>
      <c r="M262" s="434" t="s">
        <v>40</v>
      </c>
      <c r="O262" s="435">
        <f t="shared" si="9"/>
        <v>0</v>
      </c>
      <c r="P262" s="435">
        <v>1.2E-4</v>
      </c>
      <c r="Q262" s="435">
        <f t="shared" si="10"/>
        <v>1.2E-4</v>
      </c>
      <c r="R262" s="435">
        <v>0.23</v>
      </c>
      <c r="S262" s="436">
        <f t="shared" si="11"/>
        <v>0.23</v>
      </c>
      <c r="AQ262" s="437" t="s">
        <v>84</v>
      </c>
      <c r="AS262" s="437" t="s">
        <v>123</v>
      </c>
      <c r="AT262" s="437" t="s">
        <v>81</v>
      </c>
      <c r="AX262" s="251" t="s">
        <v>122</v>
      </c>
      <c r="BD262" s="373">
        <f t="shared" si="12"/>
        <v>0</v>
      </c>
      <c r="BE262" s="373">
        <f t="shared" si="13"/>
        <v>0</v>
      </c>
      <c r="BF262" s="373">
        <f t="shared" si="14"/>
        <v>0</v>
      </c>
      <c r="BG262" s="373">
        <f t="shared" si="15"/>
        <v>0</v>
      </c>
      <c r="BH262" s="373">
        <f t="shared" si="16"/>
        <v>0</v>
      </c>
      <c r="BI262" s="251" t="s">
        <v>19</v>
      </c>
      <c r="BJ262" s="373">
        <f t="shared" si="17"/>
        <v>0</v>
      </c>
      <c r="BK262" s="251" t="s">
        <v>84</v>
      </c>
      <c r="BL262" s="437" t="s">
        <v>125</v>
      </c>
    </row>
    <row r="263" spans="2:64" s="260" customFormat="1" ht="13.5" thickBot="1">
      <c r="B263" s="364"/>
      <c r="C263" s="330"/>
      <c r="D263" s="442"/>
      <c r="E263" s="386">
        <v>500010</v>
      </c>
      <c r="F263" s="365" t="s">
        <v>413</v>
      </c>
      <c r="G263" s="366" t="s">
        <v>154</v>
      </c>
      <c r="H263" s="429">
        <v>2</v>
      </c>
      <c r="I263" s="398"/>
      <c r="J263" s="412">
        <f t="shared" si="8"/>
        <v>0</v>
      </c>
      <c r="L263" s="433" t="s">
        <v>1</v>
      </c>
      <c r="M263" s="434" t="s">
        <v>40</v>
      </c>
      <c r="O263" s="435">
        <f t="shared" si="9"/>
        <v>0</v>
      </c>
      <c r="P263" s="435">
        <v>1.2E-4</v>
      </c>
      <c r="Q263" s="435">
        <f t="shared" si="10"/>
        <v>2.4000000000000001E-4</v>
      </c>
      <c r="R263" s="435">
        <v>0.23</v>
      </c>
      <c r="S263" s="436">
        <f t="shared" si="11"/>
        <v>0.46</v>
      </c>
      <c r="AQ263" s="437" t="s">
        <v>84</v>
      </c>
      <c r="AS263" s="437" t="s">
        <v>123</v>
      </c>
      <c r="AT263" s="437" t="s">
        <v>81</v>
      </c>
      <c r="AX263" s="251" t="s">
        <v>122</v>
      </c>
      <c r="BD263" s="373">
        <f t="shared" si="12"/>
        <v>0</v>
      </c>
      <c r="BE263" s="373">
        <f t="shared" si="13"/>
        <v>0</v>
      </c>
      <c r="BF263" s="373">
        <f t="shared" si="14"/>
        <v>0</v>
      </c>
      <c r="BG263" s="373">
        <f t="shared" si="15"/>
        <v>0</v>
      </c>
      <c r="BH263" s="373">
        <f t="shared" si="16"/>
        <v>0</v>
      </c>
      <c r="BI263" s="251" t="s">
        <v>19</v>
      </c>
      <c r="BJ263" s="373">
        <f t="shared" si="17"/>
        <v>0</v>
      </c>
      <c r="BK263" s="251" t="s">
        <v>84</v>
      </c>
      <c r="BL263" s="437" t="s">
        <v>125</v>
      </c>
    </row>
    <row r="264" spans="2:64" s="260" customFormat="1" ht="13.5" thickBot="1">
      <c r="B264" s="364"/>
      <c r="C264" s="330"/>
      <c r="D264" s="442"/>
      <c r="E264" s="386">
        <v>500011</v>
      </c>
      <c r="F264" s="365" t="s">
        <v>414</v>
      </c>
      <c r="G264" s="366" t="s">
        <v>154</v>
      </c>
      <c r="H264" s="429">
        <v>1</v>
      </c>
      <c r="I264" s="398"/>
      <c r="J264" s="412">
        <f t="shared" si="8"/>
        <v>0</v>
      </c>
      <c r="L264" s="433" t="s">
        <v>1</v>
      </c>
      <c r="M264" s="434" t="s">
        <v>40</v>
      </c>
      <c r="O264" s="435">
        <f t="shared" si="9"/>
        <v>0</v>
      </c>
      <c r="P264" s="435">
        <v>1.2E-4</v>
      </c>
      <c r="Q264" s="435">
        <f t="shared" si="10"/>
        <v>1.2E-4</v>
      </c>
      <c r="R264" s="435">
        <v>0.23</v>
      </c>
      <c r="S264" s="436">
        <f t="shared" si="11"/>
        <v>0.23</v>
      </c>
      <c r="AQ264" s="437" t="s">
        <v>84</v>
      </c>
      <c r="AS264" s="437" t="s">
        <v>123</v>
      </c>
      <c r="AT264" s="437" t="s">
        <v>81</v>
      </c>
      <c r="AX264" s="251" t="s">
        <v>122</v>
      </c>
      <c r="BD264" s="373">
        <f t="shared" si="12"/>
        <v>0</v>
      </c>
      <c r="BE264" s="373">
        <f t="shared" si="13"/>
        <v>0</v>
      </c>
      <c r="BF264" s="373">
        <f t="shared" si="14"/>
        <v>0</v>
      </c>
      <c r="BG264" s="373">
        <f t="shared" si="15"/>
        <v>0</v>
      </c>
      <c r="BH264" s="373">
        <f t="shared" si="16"/>
        <v>0</v>
      </c>
      <c r="BI264" s="251" t="s">
        <v>19</v>
      </c>
      <c r="BJ264" s="373">
        <f t="shared" si="17"/>
        <v>0</v>
      </c>
      <c r="BK264" s="251" t="s">
        <v>84</v>
      </c>
      <c r="BL264" s="437" t="s">
        <v>125</v>
      </c>
    </row>
    <row r="265" spans="2:64" s="260" customFormat="1" ht="13.5" thickBot="1">
      <c r="B265" s="364"/>
      <c r="C265" s="330"/>
      <c r="D265" s="442"/>
      <c r="E265" s="386">
        <v>500012</v>
      </c>
      <c r="F265" s="365" t="s">
        <v>415</v>
      </c>
      <c r="G265" s="366" t="s">
        <v>154</v>
      </c>
      <c r="H265" s="429">
        <v>1</v>
      </c>
      <c r="I265" s="398"/>
      <c r="J265" s="412">
        <f t="shared" si="8"/>
        <v>0</v>
      </c>
      <c r="L265" s="433" t="s">
        <v>1</v>
      </c>
      <c r="M265" s="434" t="s">
        <v>40</v>
      </c>
      <c r="O265" s="435">
        <f t="shared" si="9"/>
        <v>0</v>
      </c>
      <c r="P265" s="435">
        <v>1.2E-4</v>
      </c>
      <c r="Q265" s="435">
        <f t="shared" si="10"/>
        <v>1.2E-4</v>
      </c>
      <c r="R265" s="435">
        <v>0.23</v>
      </c>
      <c r="S265" s="436">
        <f t="shared" si="11"/>
        <v>0.23</v>
      </c>
      <c r="AQ265" s="437" t="s">
        <v>84</v>
      </c>
      <c r="AS265" s="437" t="s">
        <v>123</v>
      </c>
      <c r="AT265" s="437" t="s">
        <v>81</v>
      </c>
      <c r="AX265" s="251" t="s">
        <v>122</v>
      </c>
      <c r="BD265" s="373">
        <f t="shared" si="12"/>
        <v>0</v>
      </c>
      <c r="BE265" s="373">
        <f t="shared" si="13"/>
        <v>0</v>
      </c>
      <c r="BF265" s="373">
        <f t="shared" si="14"/>
        <v>0</v>
      </c>
      <c r="BG265" s="373">
        <f t="shared" si="15"/>
        <v>0</v>
      </c>
      <c r="BH265" s="373">
        <f t="shared" si="16"/>
        <v>0</v>
      </c>
      <c r="BI265" s="251" t="s">
        <v>19</v>
      </c>
      <c r="BJ265" s="373">
        <f t="shared" si="17"/>
        <v>0</v>
      </c>
      <c r="BK265" s="251" t="s">
        <v>84</v>
      </c>
      <c r="BL265" s="437" t="s">
        <v>125</v>
      </c>
    </row>
    <row r="266" spans="2:64" s="260" customFormat="1" ht="13.5" thickBot="1">
      <c r="B266" s="364"/>
      <c r="C266" s="330"/>
      <c r="D266" s="442"/>
      <c r="E266" s="386">
        <v>500014</v>
      </c>
      <c r="F266" s="365" t="s">
        <v>407</v>
      </c>
      <c r="G266" s="366" t="s">
        <v>823</v>
      </c>
      <c r="H266" s="429">
        <v>1956</v>
      </c>
      <c r="I266" s="398"/>
      <c r="J266" s="412">
        <f t="shared" si="8"/>
        <v>0</v>
      </c>
      <c r="L266" s="433" t="s">
        <v>1</v>
      </c>
      <c r="M266" s="434" t="s">
        <v>40</v>
      </c>
      <c r="O266" s="435">
        <f t="shared" si="9"/>
        <v>0</v>
      </c>
      <c r="P266" s="435">
        <v>1.2E-4</v>
      </c>
      <c r="Q266" s="435">
        <f t="shared" si="10"/>
        <v>0.23472000000000001</v>
      </c>
      <c r="R266" s="435">
        <v>0.23</v>
      </c>
      <c r="S266" s="436">
        <f t="shared" si="11"/>
        <v>449.88</v>
      </c>
      <c r="AQ266" s="437" t="s">
        <v>84</v>
      </c>
      <c r="AS266" s="437" t="s">
        <v>123</v>
      </c>
      <c r="AT266" s="437" t="s">
        <v>81</v>
      </c>
      <c r="AX266" s="251" t="s">
        <v>122</v>
      </c>
      <c r="BD266" s="373">
        <f t="shared" si="12"/>
        <v>0</v>
      </c>
      <c r="BE266" s="373">
        <f t="shared" si="13"/>
        <v>0</v>
      </c>
      <c r="BF266" s="373">
        <f t="shared" si="14"/>
        <v>0</v>
      </c>
      <c r="BG266" s="373">
        <f t="shared" si="15"/>
        <v>0</v>
      </c>
      <c r="BH266" s="373">
        <f t="shared" si="16"/>
        <v>0</v>
      </c>
      <c r="BI266" s="251" t="s">
        <v>19</v>
      </c>
      <c r="BJ266" s="373">
        <f t="shared" si="17"/>
        <v>0</v>
      </c>
      <c r="BK266" s="251" t="s">
        <v>84</v>
      </c>
      <c r="BL266" s="437" t="s">
        <v>125</v>
      </c>
    </row>
    <row r="267" spans="2:64" ht="15.75" thickBot="1">
      <c r="B267" s="416"/>
      <c r="D267" s="417"/>
      <c r="E267" s="513" t="s">
        <v>243</v>
      </c>
      <c r="F267" s="514"/>
      <c r="G267" s="377"/>
      <c r="H267" s="432"/>
      <c r="I267" s="412"/>
      <c r="J267" s="446">
        <f>SUM(J260:J266)</f>
        <v>0</v>
      </c>
    </row>
    <row r="268" spans="2:64" ht="12.75" thickTop="1" thickBot="1">
      <c r="E268" s="421"/>
      <c r="H268" s="249"/>
    </row>
    <row r="269" spans="2:64" s="438" customFormat="1" ht="16.5" thickBot="1">
      <c r="E269" s="515" t="s">
        <v>295</v>
      </c>
      <c r="F269" s="516"/>
      <c r="G269" s="439"/>
      <c r="H269" s="439"/>
      <c r="I269" s="439"/>
      <c r="J269" s="440">
        <f>J257+J238+J215+J200+J167+J143+J267</f>
        <v>0</v>
      </c>
    </row>
  </sheetData>
  <mergeCells count="22">
    <mergeCell ref="E87:H87"/>
    <mergeCell ref="E119:H119"/>
    <mergeCell ref="E121:H121"/>
    <mergeCell ref="L2:U2"/>
    <mergeCell ref="E7:H7"/>
    <mergeCell ref="E9:H9"/>
    <mergeCell ref="E18:H18"/>
    <mergeCell ref="E27:H27"/>
    <mergeCell ref="E85:H85"/>
    <mergeCell ref="E143:F143"/>
    <mergeCell ref="E158:F158"/>
    <mergeCell ref="E167:F167"/>
    <mergeCell ref="E182:F182"/>
    <mergeCell ref="E190:F190"/>
    <mergeCell ref="E257:F257"/>
    <mergeCell ref="E269:F269"/>
    <mergeCell ref="E200:F200"/>
    <mergeCell ref="E215:F215"/>
    <mergeCell ref="E227:F227"/>
    <mergeCell ref="E238:F238"/>
    <mergeCell ref="E248:F248"/>
    <mergeCell ref="E267:F267"/>
  </mergeCells>
  <phoneticPr fontId="0" type="noConversion"/>
  <pageMargins left="0.7" right="0.7" top="0.78740157499999996" bottom="0.78740157499999996" header="0.3" footer="0.3"/>
  <pageSetup scale="69" orientation="portrait" r:id="rId1"/>
  <rowBreaks count="1" manualBreakCount="1">
    <brk id="111" min="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47"/>
  <sheetViews>
    <sheetView topLeftCell="A121" zoomScaleNormal="100" workbookViewId="0">
      <selection activeCell="V137" sqref="V137"/>
    </sheetView>
  </sheetViews>
  <sheetFormatPr defaultRowHeight="11.25"/>
  <cols>
    <col min="1" max="1" width="8.33203125" customWidth="1"/>
    <col min="2" max="2" width="1" customWidth="1"/>
    <col min="3" max="3" width="4" customWidth="1"/>
    <col min="4" max="4" width="6" customWidth="1"/>
    <col min="5" max="5" width="17" customWidth="1"/>
    <col min="6" max="6" width="50.6640625" customWidth="1"/>
    <col min="7" max="7" width="7.33203125" customWidth="1"/>
    <col min="8" max="8" width="14" customWidth="1"/>
    <col min="9" max="9" width="15.6640625" customWidth="1"/>
    <col min="10" max="10" width="22.33203125" customWidth="1"/>
    <col min="11" max="11" width="9.33203125" customWidth="1"/>
    <col min="12" max="12" width="10.6640625" hidden="1" customWidth="1"/>
    <col min="13" max="13" width="0" hidden="1" customWidth="1"/>
    <col min="14" max="19" width="14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>
      <c r="K2" s="500" t="s">
        <v>5</v>
      </c>
      <c r="L2" s="492"/>
      <c r="M2" s="492"/>
      <c r="N2" s="492"/>
      <c r="O2" s="492"/>
      <c r="P2" s="492"/>
      <c r="Q2" s="492"/>
      <c r="R2" s="492"/>
      <c r="S2" s="492"/>
      <c r="T2" s="492"/>
      <c r="U2" s="492"/>
      <c r="AS2" s="16" t="s">
        <v>80</v>
      </c>
    </row>
    <row r="3" spans="2:45">
      <c r="B3" s="17"/>
      <c r="C3" s="18"/>
      <c r="D3" s="18"/>
      <c r="E3" s="18"/>
      <c r="F3" s="18"/>
      <c r="G3" s="18"/>
      <c r="H3" s="18"/>
      <c r="I3" s="18"/>
      <c r="J3" s="18"/>
      <c r="AS3" s="16" t="s">
        <v>81</v>
      </c>
    </row>
    <row r="4" spans="2:45" ht="18">
      <c r="B4" s="19"/>
      <c r="D4" s="20" t="s">
        <v>88</v>
      </c>
      <c r="L4" s="77" t="s">
        <v>10</v>
      </c>
      <c r="AS4" s="16" t="s">
        <v>3</v>
      </c>
    </row>
    <row r="5" spans="2:45">
      <c r="B5" s="19"/>
    </row>
    <row r="6" spans="2:45" ht="12.75">
      <c r="B6" s="19"/>
      <c r="D6" s="26" t="s">
        <v>15</v>
      </c>
    </row>
    <row r="7" spans="2:45" ht="12.75">
      <c r="B7" s="19"/>
      <c r="E7" s="509" t="str">
        <f>'Rekapitulace stavby'!K6</f>
        <v>Přístavba výrobní haly PZP Merlin</v>
      </c>
      <c r="F7" s="510"/>
      <c r="G7" s="510"/>
      <c r="H7" s="510"/>
    </row>
    <row r="8" spans="2:45" s="1" customFormat="1" ht="12.75">
      <c r="B8" s="31"/>
      <c r="D8" s="26" t="s">
        <v>89</v>
      </c>
    </row>
    <row r="9" spans="2:45" s="1" customFormat="1" ht="12.6" customHeight="1">
      <c r="B9" s="31"/>
      <c r="E9" s="485" t="s">
        <v>229</v>
      </c>
      <c r="F9" s="508"/>
      <c r="G9" s="508"/>
      <c r="H9" s="508"/>
    </row>
    <row r="10" spans="2:45" s="1" customFormat="1">
      <c r="B10" s="31"/>
    </row>
    <row r="11" spans="2:45" s="1" customFormat="1" ht="12.75">
      <c r="B11" s="31"/>
      <c r="D11" s="26" t="s">
        <v>17</v>
      </c>
      <c r="F11" s="24" t="s">
        <v>1</v>
      </c>
      <c r="I11" s="26" t="s">
        <v>18</v>
      </c>
      <c r="J11" s="24" t="s">
        <v>1</v>
      </c>
    </row>
    <row r="12" spans="2:45" s="1" customFormat="1" ht="12.75">
      <c r="B12" s="31"/>
      <c r="D12" s="26" t="s">
        <v>20</v>
      </c>
      <c r="F12" s="24" t="s">
        <v>222</v>
      </c>
      <c r="I12" s="26" t="s">
        <v>21</v>
      </c>
      <c r="J12" s="49"/>
    </row>
    <row r="13" spans="2:45" s="1" customFormat="1">
      <c r="B13" s="31"/>
    </row>
    <row r="14" spans="2:45" s="1" customFormat="1" ht="12.75">
      <c r="B14" s="31"/>
      <c r="D14" s="26" t="s">
        <v>24</v>
      </c>
      <c r="F14" s="1" t="s">
        <v>230</v>
      </c>
      <c r="I14" s="26" t="s">
        <v>25</v>
      </c>
      <c r="J14" s="24" t="str">
        <f>IF('Rekapitulace stavby'!AN10="","",'Rekapitulace stavby'!AN10)</f>
        <v/>
      </c>
    </row>
    <row r="15" spans="2:45" s="1" customFormat="1" ht="12.75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</row>
    <row r="16" spans="2:45" s="1" customFormat="1">
      <c r="B16" s="31"/>
    </row>
    <row r="17" spans="2:10" s="1" customFormat="1" ht="12.75">
      <c r="B17" s="31"/>
      <c r="D17" s="26" t="s">
        <v>28</v>
      </c>
      <c r="I17" s="26" t="s">
        <v>25</v>
      </c>
      <c r="J17" s="27" t="str">
        <f>'Rekapitulace stavby'!AN13</f>
        <v>Vyplň údaj</v>
      </c>
    </row>
    <row r="18" spans="2:10" s="1" customFormat="1" ht="12.75">
      <c r="B18" s="31"/>
      <c r="E18" s="511" t="str">
        <f>'Rekapitulace stavby'!E14</f>
        <v>Vyplň údaj</v>
      </c>
      <c r="F18" s="491"/>
      <c r="G18" s="491"/>
      <c r="H18" s="491"/>
      <c r="I18" s="26" t="s">
        <v>27</v>
      </c>
      <c r="J18" s="27" t="str">
        <f>'Rekapitulace stavby'!AN14</f>
        <v>Vyplň údaj</v>
      </c>
    </row>
    <row r="19" spans="2:10" s="1" customFormat="1">
      <c r="B19" s="31"/>
    </row>
    <row r="20" spans="2:10" s="1" customFormat="1" ht="12.75">
      <c r="B20" s="31"/>
      <c r="D20" s="26" t="s">
        <v>30</v>
      </c>
      <c r="I20" s="26" t="s">
        <v>25</v>
      </c>
      <c r="J20" s="24" t="s">
        <v>1</v>
      </c>
    </row>
    <row r="21" spans="2:10" s="1" customFormat="1" ht="12.75">
      <c r="B21" s="31"/>
      <c r="E21" s="24"/>
      <c r="I21" s="26" t="s">
        <v>27</v>
      </c>
      <c r="J21" s="24" t="s">
        <v>1</v>
      </c>
    </row>
    <row r="22" spans="2:10" s="1" customFormat="1">
      <c r="B22" s="31"/>
    </row>
    <row r="23" spans="2:10" s="1" customFormat="1" ht="12.75">
      <c r="B23" s="31"/>
      <c r="D23" s="26" t="s">
        <v>32</v>
      </c>
      <c r="I23" s="26" t="s">
        <v>25</v>
      </c>
      <c r="J23" s="24" t="s">
        <v>1</v>
      </c>
    </row>
    <row r="24" spans="2:10" s="1" customFormat="1" ht="12.75">
      <c r="B24" s="31"/>
      <c r="E24" s="24"/>
      <c r="I24" s="26" t="s">
        <v>27</v>
      </c>
      <c r="J24" s="24" t="s">
        <v>1</v>
      </c>
    </row>
    <row r="25" spans="2:10" s="1" customFormat="1">
      <c r="B25" s="31"/>
    </row>
    <row r="26" spans="2:10" s="1" customFormat="1" ht="12.75">
      <c r="B26" s="31"/>
      <c r="D26" s="26" t="s">
        <v>188</v>
      </c>
    </row>
    <row r="27" spans="2:10" s="7" customFormat="1" ht="12.75">
      <c r="B27" s="78"/>
      <c r="E27" s="496" t="s">
        <v>1</v>
      </c>
      <c r="F27" s="496"/>
      <c r="G27" s="496"/>
      <c r="H27" s="496"/>
    </row>
    <row r="28" spans="2:10" s="1" customFormat="1">
      <c r="B28" s="31"/>
    </row>
    <row r="29" spans="2:10" s="1" customFormat="1">
      <c r="B29" s="31"/>
      <c r="D29" s="50"/>
      <c r="E29" s="50"/>
      <c r="F29" s="50"/>
      <c r="G29" s="50"/>
      <c r="H29" s="50"/>
      <c r="I29" s="50"/>
      <c r="J29" s="50"/>
    </row>
    <row r="30" spans="2:10" s="1" customFormat="1" ht="15.75">
      <c r="B30" s="31"/>
      <c r="D30" s="79" t="s">
        <v>35</v>
      </c>
      <c r="J30" s="61">
        <f>ROUND(J129, 2)</f>
        <v>0</v>
      </c>
    </row>
    <row r="31" spans="2:10" s="1" customFormat="1">
      <c r="B31" s="31"/>
      <c r="D31" s="50"/>
      <c r="E31" s="50"/>
      <c r="F31" s="50"/>
      <c r="G31" s="50"/>
      <c r="H31" s="50"/>
      <c r="I31" s="50"/>
      <c r="J31" s="50"/>
    </row>
    <row r="32" spans="2:10" s="1" customFormat="1" ht="12.75">
      <c r="B32" s="31"/>
      <c r="F32" s="34" t="s">
        <v>37</v>
      </c>
      <c r="I32" s="34" t="s">
        <v>36</v>
      </c>
      <c r="J32" s="34" t="s">
        <v>38</v>
      </c>
    </row>
    <row r="33" spans="2:10" s="1" customFormat="1" ht="12.75">
      <c r="B33" s="31"/>
      <c r="D33" s="80" t="s">
        <v>39</v>
      </c>
      <c r="E33" s="26" t="s">
        <v>40</v>
      </c>
      <c r="F33" s="81">
        <f>J30</f>
        <v>0</v>
      </c>
      <c r="I33" s="82">
        <v>0.21</v>
      </c>
      <c r="J33" s="81">
        <f>F33*0.21</f>
        <v>0</v>
      </c>
    </row>
    <row r="34" spans="2:10" s="1" customFormat="1" ht="12.75">
      <c r="B34" s="31"/>
      <c r="E34" s="26" t="s">
        <v>41</v>
      </c>
      <c r="F34" s="81"/>
      <c r="I34" s="82">
        <v>0.12</v>
      </c>
      <c r="J34" s="81">
        <f>F34*0.12</f>
        <v>0</v>
      </c>
    </row>
    <row r="35" spans="2:10" s="1" customFormat="1" ht="12.75">
      <c r="B35" s="31"/>
      <c r="E35" s="26"/>
      <c r="F35" s="81"/>
      <c r="I35" s="82"/>
      <c r="J35" s="81"/>
    </row>
    <row r="36" spans="2:10" s="1" customFormat="1" ht="12.75">
      <c r="B36" s="31"/>
      <c r="E36" s="26"/>
      <c r="F36" s="81"/>
      <c r="I36" s="82"/>
      <c r="J36" s="81"/>
    </row>
    <row r="37" spans="2:10" s="1" customFormat="1" ht="12.75">
      <c r="B37" s="31"/>
      <c r="E37" s="26"/>
      <c r="F37" s="81"/>
      <c r="I37" s="82"/>
      <c r="J37" s="81"/>
    </row>
    <row r="38" spans="2:10" s="1" customFormat="1">
      <c r="B38" s="31"/>
    </row>
    <row r="39" spans="2:10" s="1" customFormat="1" ht="15.75">
      <c r="B39" s="31"/>
      <c r="C39" s="83"/>
      <c r="D39" s="84" t="s">
        <v>45</v>
      </c>
      <c r="E39" s="53"/>
      <c r="F39" s="53"/>
      <c r="G39" s="85" t="s">
        <v>46</v>
      </c>
      <c r="H39" s="86" t="s">
        <v>47</v>
      </c>
      <c r="I39" s="53"/>
      <c r="J39" s="87">
        <f>SUM(J30:J37)</f>
        <v>0</v>
      </c>
    </row>
    <row r="40" spans="2:10" s="1" customFormat="1">
      <c r="B40" s="31"/>
    </row>
    <row r="41" spans="2:10">
      <c r="B41" s="19"/>
    </row>
    <row r="42" spans="2:10">
      <c r="B42" s="19"/>
    </row>
    <row r="43" spans="2:10">
      <c r="B43" s="19"/>
    </row>
    <row r="44" spans="2:10">
      <c r="B44" s="19"/>
    </row>
    <row r="45" spans="2:10">
      <c r="B45" s="19"/>
    </row>
    <row r="46" spans="2:10">
      <c r="B46" s="19"/>
    </row>
    <row r="47" spans="2:10">
      <c r="B47" s="19"/>
    </row>
    <row r="48" spans="2:10">
      <c r="B48" s="19"/>
    </row>
    <row r="49" spans="2:10">
      <c r="B49" s="19"/>
    </row>
    <row r="50" spans="2:10" s="1" customFormat="1" ht="12.75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</row>
    <row r="51" spans="2:10">
      <c r="B51" s="19"/>
    </row>
    <row r="52" spans="2:10">
      <c r="B52" s="19"/>
    </row>
    <row r="53" spans="2:10">
      <c r="B53" s="19"/>
    </row>
    <row r="54" spans="2:10">
      <c r="B54" s="19"/>
    </row>
    <row r="55" spans="2:10">
      <c r="B55" s="19"/>
    </row>
    <row r="56" spans="2:10">
      <c r="B56" s="19"/>
    </row>
    <row r="57" spans="2:10">
      <c r="B57" s="19"/>
    </row>
    <row r="58" spans="2:10">
      <c r="B58" s="19"/>
    </row>
    <row r="59" spans="2:10">
      <c r="B59" s="19"/>
    </row>
    <row r="60" spans="2:10">
      <c r="B60" s="19"/>
    </row>
    <row r="61" spans="2:10" s="1" customFormat="1" ht="12.75">
      <c r="B61" s="31"/>
      <c r="D61" s="42" t="s">
        <v>50</v>
      </c>
      <c r="E61" s="33"/>
      <c r="F61" s="88" t="s">
        <v>51</v>
      </c>
      <c r="G61" s="42" t="s">
        <v>50</v>
      </c>
      <c r="H61" s="33"/>
      <c r="I61" s="33"/>
      <c r="J61" s="89" t="s">
        <v>51</v>
      </c>
    </row>
    <row r="62" spans="2:10">
      <c r="B62" s="19"/>
    </row>
    <row r="63" spans="2:10">
      <c r="B63" s="19"/>
    </row>
    <row r="64" spans="2:10">
      <c r="B64" s="19"/>
    </row>
    <row r="65" spans="2:10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</row>
    <row r="66" spans="2:10">
      <c r="B66" s="19"/>
    </row>
    <row r="67" spans="2:10">
      <c r="B67" s="19"/>
    </row>
    <row r="68" spans="2:10">
      <c r="B68" s="1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 s="1" customFormat="1" ht="12.75">
      <c r="B76" s="31"/>
      <c r="D76" s="42" t="s">
        <v>50</v>
      </c>
      <c r="E76" s="33"/>
      <c r="F76" s="88" t="s">
        <v>51</v>
      </c>
      <c r="G76" s="42" t="s">
        <v>50</v>
      </c>
      <c r="H76" s="33"/>
      <c r="I76" s="33"/>
      <c r="J76" s="89" t="s">
        <v>51</v>
      </c>
    </row>
    <row r="77" spans="2:10" s="1" customFormat="1">
      <c r="B77" s="43"/>
      <c r="C77" s="44"/>
      <c r="D77" s="44"/>
      <c r="E77" s="44"/>
      <c r="F77" s="44"/>
      <c r="G77" s="44"/>
      <c r="H77" s="44"/>
      <c r="I77" s="44"/>
      <c r="J77" s="44"/>
    </row>
    <row r="81" spans="2:46" s="1" customFormat="1" hidden="1">
      <c r="B81" s="45"/>
      <c r="C81" s="46"/>
      <c r="D81" s="46"/>
      <c r="E81" s="46"/>
      <c r="F81" s="46"/>
      <c r="G81" s="46"/>
      <c r="H81" s="46"/>
      <c r="I81" s="46"/>
      <c r="J81" s="46"/>
    </row>
    <row r="82" spans="2:46" s="1" customFormat="1" ht="18" hidden="1">
      <c r="B82" s="31"/>
      <c r="C82" s="20" t="s">
        <v>90</v>
      </c>
    </row>
    <row r="83" spans="2:46" s="1" customFormat="1" hidden="1">
      <c r="B83" s="31"/>
    </row>
    <row r="84" spans="2:46" s="1" customFormat="1" ht="12.75" hidden="1">
      <c r="B84" s="31"/>
      <c r="C84" s="26" t="s">
        <v>15</v>
      </c>
    </row>
    <row r="85" spans="2:46" s="1" customFormat="1" ht="12.75" hidden="1">
      <c r="B85" s="31"/>
      <c r="E85" s="509" t="str">
        <f>E7</f>
        <v>Přístavba výrobní haly PZP Merlin</v>
      </c>
      <c r="F85" s="510"/>
      <c r="G85" s="510"/>
      <c r="H85" s="510"/>
    </row>
    <row r="86" spans="2:46" s="1" customFormat="1" ht="12.75" hidden="1">
      <c r="B86" s="31"/>
      <c r="C86" s="26" t="s">
        <v>89</v>
      </c>
    </row>
    <row r="87" spans="2:46" s="1" customFormat="1" hidden="1">
      <c r="B87" s="31"/>
      <c r="E87" s="485" t="str">
        <f>E9</f>
        <v>Ostatní - zařízení</v>
      </c>
      <c r="F87" s="508"/>
      <c r="G87" s="508"/>
      <c r="H87" s="508"/>
    </row>
    <row r="88" spans="2:46" s="1" customFormat="1" hidden="1">
      <c r="B88" s="31"/>
    </row>
    <row r="89" spans="2:46" s="1" customFormat="1" ht="12.75" hidden="1">
      <c r="B89" s="31"/>
      <c r="C89" s="26" t="s">
        <v>20</v>
      </c>
      <c r="F89" s="24" t="str">
        <f>F12</f>
        <v>Hlinsko</v>
      </c>
      <c r="I89" s="26" t="s">
        <v>21</v>
      </c>
      <c r="J89" s="49" t="str">
        <f>IF(J12="","",J12)</f>
        <v/>
      </c>
    </row>
    <row r="90" spans="2:46" s="1" customFormat="1" hidden="1">
      <c r="B90" s="31"/>
    </row>
    <row r="91" spans="2:46" s="1" customFormat="1" ht="12.75" hidden="1">
      <c r="B91" s="31"/>
      <c r="C91" s="26" t="s">
        <v>24</v>
      </c>
      <c r="F91" s="24" t="str">
        <f>E15</f>
        <v xml:space="preserve"> </v>
      </c>
      <c r="I91" s="26" t="s">
        <v>30</v>
      </c>
      <c r="J91" s="29">
        <f>E21</f>
        <v>0</v>
      </c>
    </row>
    <row r="92" spans="2:46" s="1" customFormat="1" ht="12.75" hidden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>
        <f>E24</f>
        <v>0</v>
      </c>
    </row>
    <row r="93" spans="2:46" s="1" customFormat="1" hidden="1">
      <c r="B93" s="31"/>
    </row>
    <row r="94" spans="2:46" s="1" customFormat="1" ht="12" hidden="1">
      <c r="B94" s="31"/>
      <c r="C94" s="90" t="s">
        <v>91</v>
      </c>
      <c r="D94" s="83"/>
      <c r="E94" s="83"/>
      <c r="F94" s="83"/>
      <c r="G94" s="83"/>
      <c r="H94" s="83"/>
      <c r="I94" s="83"/>
      <c r="J94" s="91" t="s">
        <v>92</v>
      </c>
    </row>
    <row r="95" spans="2:46" s="1" customFormat="1" hidden="1">
      <c r="B95" s="31"/>
    </row>
    <row r="96" spans="2:46" s="1" customFormat="1" ht="15.75" hidden="1">
      <c r="B96" s="31"/>
      <c r="C96" s="92" t="s">
        <v>93</v>
      </c>
      <c r="J96" s="61">
        <f>J129</f>
        <v>0</v>
      </c>
      <c r="AT96" s="16" t="s">
        <v>94</v>
      </c>
    </row>
    <row r="97" spans="2:10" s="8" customFormat="1" ht="15" hidden="1">
      <c r="B97" s="93"/>
      <c r="D97" s="94" t="s">
        <v>95</v>
      </c>
      <c r="E97" s="95"/>
      <c r="F97" s="95"/>
      <c r="G97" s="95"/>
      <c r="H97" s="95"/>
      <c r="I97" s="95"/>
      <c r="J97" s="96">
        <f>J130</f>
        <v>0</v>
      </c>
    </row>
    <row r="98" spans="2:10" s="9" customFormat="1" ht="12.75" hidden="1">
      <c r="B98" s="97"/>
      <c r="D98" s="98" t="s">
        <v>96</v>
      </c>
      <c r="E98" s="99"/>
      <c r="F98" s="99"/>
      <c r="G98" s="99"/>
      <c r="H98" s="99"/>
      <c r="I98" s="99"/>
      <c r="J98" s="100">
        <f>J131</f>
        <v>0</v>
      </c>
    </row>
    <row r="99" spans="2:10" s="9" customFormat="1" ht="12.75" hidden="1">
      <c r="B99" s="97"/>
      <c r="D99" s="98" t="s">
        <v>97</v>
      </c>
      <c r="E99" s="99"/>
      <c r="F99" s="99"/>
      <c r="G99" s="99"/>
      <c r="H99" s="99"/>
      <c r="I99" s="99"/>
      <c r="J99" s="100" t="e">
        <f>#REF!</f>
        <v>#REF!</v>
      </c>
    </row>
    <row r="100" spans="2:10" s="9" customFormat="1" ht="12.75" hidden="1">
      <c r="B100" s="97"/>
      <c r="D100" s="98" t="s">
        <v>98</v>
      </c>
      <c r="E100" s="99"/>
      <c r="F100" s="99"/>
      <c r="G100" s="99"/>
      <c r="H100" s="99"/>
      <c r="I100" s="99"/>
      <c r="J100" s="100">
        <f>J146</f>
        <v>0</v>
      </c>
    </row>
    <row r="101" spans="2:10" s="9" customFormat="1" ht="12.75" hidden="1">
      <c r="B101" s="97"/>
      <c r="D101" s="98" t="s">
        <v>99</v>
      </c>
      <c r="E101" s="99"/>
      <c r="F101" s="99"/>
      <c r="G101" s="99"/>
      <c r="H101" s="99"/>
      <c r="I101" s="99"/>
      <c r="J101" s="100" t="e">
        <f>#REF!</f>
        <v>#REF!</v>
      </c>
    </row>
    <row r="102" spans="2:10" s="9" customFormat="1" ht="12.75" hidden="1">
      <c r="B102" s="97"/>
      <c r="D102" s="98" t="s">
        <v>100</v>
      </c>
      <c r="E102" s="99"/>
      <c r="F102" s="99"/>
      <c r="G102" s="99"/>
      <c r="H102" s="99"/>
      <c r="I102" s="99"/>
      <c r="J102" s="100" t="e">
        <f>#REF!</f>
        <v>#REF!</v>
      </c>
    </row>
    <row r="103" spans="2:10" s="8" customFormat="1" ht="15" hidden="1">
      <c r="B103" s="93"/>
      <c r="D103" s="94" t="s">
        <v>101</v>
      </c>
      <c r="E103" s="95"/>
      <c r="F103" s="95"/>
      <c r="G103" s="95"/>
      <c r="H103" s="95"/>
      <c r="I103" s="95"/>
      <c r="J103" s="96" t="e">
        <f>#REF!</f>
        <v>#REF!</v>
      </c>
    </row>
    <row r="104" spans="2:10" s="9" customFormat="1" ht="12.75" hidden="1">
      <c r="B104" s="97"/>
      <c r="D104" s="98" t="s">
        <v>102</v>
      </c>
      <c r="E104" s="99"/>
      <c r="F104" s="99"/>
      <c r="G104" s="99"/>
      <c r="H104" s="99"/>
      <c r="I104" s="99"/>
      <c r="J104" s="100" t="e">
        <f>#REF!</f>
        <v>#REF!</v>
      </c>
    </row>
    <row r="105" spans="2:10" s="9" customFormat="1" ht="12.75" hidden="1">
      <c r="B105" s="97"/>
      <c r="D105" s="98" t="s">
        <v>103</v>
      </c>
      <c r="E105" s="99"/>
      <c r="F105" s="99"/>
      <c r="G105" s="99"/>
      <c r="H105" s="99"/>
      <c r="I105" s="99"/>
      <c r="J105" s="100" t="e">
        <f>#REF!</f>
        <v>#REF!</v>
      </c>
    </row>
    <row r="106" spans="2:10" s="9" customFormat="1" ht="12.75" hidden="1">
      <c r="B106" s="97"/>
      <c r="D106" s="98" t="s">
        <v>104</v>
      </c>
      <c r="E106" s="99"/>
      <c r="F106" s="99"/>
      <c r="G106" s="99"/>
      <c r="H106" s="99"/>
      <c r="I106" s="99"/>
      <c r="J106" s="100" t="e">
        <f>#REF!</f>
        <v>#REF!</v>
      </c>
    </row>
    <row r="107" spans="2:10" s="9" customFormat="1" ht="12.75" hidden="1">
      <c r="B107" s="97"/>
      <c r="D107" s="98" t="s">
        <v>105</v>
      </c>
      <c r="E107" s="99"/>
      <c r="F107" s="99"/>
      <c r="G107" s="99"/>
      <c r="H107" s="99"/>
      <c r="I107" s="99"/>
      <c r="J107" s="100" t="e">
        <f>#REF!</f>
        <v>#REF!</v>
      </c>
    </row>
    <row r="108" spans="2:10" s="8" customFormat="1" ht="15" hidden="1">
      <c r="B108" s="93"/>
      <c r="D108" s="94" t="s">
        <v>106</v>
      </c>
      <c r="E108" s="95"/>
      <c r="F108" s="95"/>
      <c r="G108" s="95"/>
      <c r="H108" s="95"/>
      <c r="I108" s="95"/>
      <c r="J108" s="96" t="e">
        <f>#REF!</f>
        <v>#REF!</v>
      </c>
    </row>
    <row r="109" spans="2:10" s="9" customFormat="1" ht="12.75" hidden="1">
      <c r="B109" s="97"/>
      <c r="D109" s="98" t="s">
        <v>107</v>
      </c>
      <c r="E109" s="99"/>
      <c r="F109" s="99"/>
      <c r="G109" s="99"/>
      <c r="H109" s="99"/>
      <c r="I109" s="99"/>
      <c r="J109" s="100" t="e">
        <f>#REF!</f>
        <v>#REF!</v>
      </c>
    </row>
    <row r="110" spans="2:10" s="1" customFormat="1" hidden="1">
      <c r="B110" s="31"/>
    </row>
    <row r="111" spans="2:10" s="1" customFormat="1" hidden="1">
      <c r="B111" s="43"/>
      <c r="C111" s="44"/>
      <c r="D111" s="44"/>
      <c r="E111" s="44"/>
      <c r="F111" s="44"/>
      <c r="G111" s="44"/>
      <c r="H111" s="44"/>
      <c r="I111" s="44"/>
      <c r="J111" s="44"/>
    </row>
    <row r="115" spans="2:19" s="1" customFormat="1"/>
    <row r="116" spans="2:19" s="1" customFormat="1" ht="18">
      <c r="C116" s="20" t="s">
        <v>108</v>
      </c>
    </row>
    <row r="117" spans="2:19" s="1" customFormat="1">
      <c r="B117" s="31"/>
    </row>
    <row r="118" spans="2:19" s="1" customFormat="1" ht="12.75">
      <c r="B118" s="31"/>
      <c r="C118" s="26" t="s">
        <v>15</v>
      </c>
    </row>
    <row r="119" spans="2:19" s="1" customFormat="1" ht="12.75">
      <c r="B119" s="31"/>
      <c r="E119" s="509" t="str">
        <f>E7</f>
        <v>Přístavba výrobní haly PZP Merlin</v>
      </c>
      <c r="F119" s="510"/>
      <c r="G119" s="510"/>
      <c r="H119" s="510"/>
    </row>
    <row r="120" spans="2:19" s="1" customFormat="1" ht="12.75">
      <c r="B120" s="31"/>
      <c r="C120" s="26" t="s">
        <v>89</v>
      </c>
    </row>
    <row r="121" spans="2:19" s="1" customFormat="1" ht="14.25" customHeight="1">
      <c r="B121" s="31"/>
      <c r="E121" s="485" t="str">
        <f>E9</f>
        <v>Ostatní - zařízení</v>
      </c>
      <c r="F121" s="508"/>
      <c r="G121" s="508"/>
      <c r="H121" s="508"/>
    </row>
    <row r="122" spans="2:19" s="1" customFormat="1">
      <c r="B122" s="31"/>
    </row>
    <row r="123" spans="2:19" s="1" customFormat="1" ht="12.75">
      <c r="B123" s="31"/>
      <c r="C123" s="26" t="s">
        <v>20</v>
      </c>
      <c r="E123" s="1" t="s">
        <v>222</v>
      </c>
      <c r="F123" s="24"/>
      <c r="I123" s="26" t="s">
        <v>21</v>
      </c>
      <c r="J123" s="49" t="str">
        <f>IF(J12="","",J12)</f>
        <v/>
      </c>
    </row>
    <row r="124" spans="2:19" s="1" customFormat="1">
      <c r="B124" s="31"/>
    </row>
    <row r="125" spans="2:19" s="1" customFormat="1" ht="12.75">
      <c r="B125" s="31"/>
      <c r="C125" s="26" t="s">
        <v>24</v>
      </c>
      <c r="F125" s="24" t="s">
        <v>225</v>
      </c>
      <c r="I125" s="26" t="s">
        <v>30</v>
      </c>
      <c r="J125" s="29"/>
    </row>
    <row r="126" spans="2:19" s="1" customFormat="1" ht="12.75">
      <c r="B126" s="31"/>
      <c r="C126" s="26" t="s">
        <v>28</v>
      </c>
      <c r="F126" s="24"/>
      <c r="I126" s="26" t="s">
        <v>32</v>
      </c>
      <c r="J126" s="184"/>
    </row>
    <row r="127" spans="2:19" s="1" customFormat="1">
      <c r="B127" s="31"/>
    </row>
    <row r="128" spans="2:19" s="10" customFormat="1" ht="24">
      <c r="B128" s="101"/>
      <c r="C128" s="102" t="s">
        <v>109</v>
      </c>
      <c r="D128" s="103" t="s">
        <v>60</v>
      </c>
      <c r="E128" s="103" t="s">
        <v>56</v>
      </c>
      <c r="F128" s="103" t="s">
        <v>57</v>
      </c>
      <c r="G128" s="103" t="s">
        <v>110</v>
      </c>
      <c r="H128" s="103" t="s">
        <v>111</v>
      </c>
      <c r="I128" s="103" t="s">
        <v>112</v>
      </c>
      <c r="J128" s="103" t="s">
        <v>92</v>
      </c>
      <c r="L128" s="56" t="s">
        <v>1</v>
      </c>
      <c r="M128" s="56" t="s">
        <v>39</v>
      </c>
      <c r="N128" s="56" t="s">
        <v>114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7" t="s">
        <v>119</v>
      </c>
    </row>
    <row r="129" spans="2:64" s="1" customFormat="1" ht="15.75">
      <c r="B129" s="31"/>
      <c r="C129" s="60" t="s">
        <v>120</v>
      </c>
      <c r="J129" s="185">
        <f>J146</f>
        <v>0</v>
      </c>
      <c r="L129" s="50"/>
      <c r="M129" s="50"/>
      <c r="N129" s="50"/>
      <c r="O129" s="104" t="e">
        <f>O130+#REF!+#REF!</f>
        <v>#REF!</v>
      </c>
      <c r="P129" s="50"/>
      <c r="Q129" s="104" t="e">
        <f>Q130+#REF!+#REF!</f>
        <v>#REF!</v>
      </c>
      <c r="R129" s="50"/>
      <c r="S129" s="105" t="e">
        <f>S130+#REF!+#REF!</f>
        <v>#REF!</v>
      </c>
      <c r="AS129" s="16" t="s">
        <v>74</v>
      </c>
      <c r="AT129" s="16" t="s">
        <v>94</v>
      </c>
      <c r="BJ129" s="106" t="e">
        <f>BJ130+#REF!+#REF!</f>
        <v>#REF!</v>
      </c>
    </row>
    <row r="130" spans="2:64" s="11" customFormat="1" ht="13.5" thickBot="1">
      <c r="B130" s="107"/>
      <c r="C130" s="131"/>
      <c r="D130" s="147"/>
      <c r="E130" s="148"/>
      <c r="F130" s="133" t="s">
        <v>829</v>
      </c>
      <c r="G130" s="148"/>
      <c r="H130" s="149"/>
      <c r="I130" s="150"/>
      <c r="J130" s="150"/>
      <c r="O130" s="109">
        <f>SUM(O131:O138)</f>
        <v>0</v>
      </c>
      <c r="Q130" s="109">
        <f>SUM(Q131:Q138)</f>
        <v>0</v>
      </c>
      <c r="S130" s="110">
        <f>SUM(S131:S138)</f>
        <v>2.3199999999999998</v>
      </c>
      <c r="AQ130" s="108" t="s">
        <v>19</v>
      </c>
      <c r="AS130" s="111" t="s">
        <v>74</v>
      </c>
      <c r="AT130" s="111" t="s">
        <v>19</v>
      </c>
      <c r="AX130" s="108" t="s">
        <v>122</v>
      </c>
      <c r="BJ130" s="112">
        <f>SUM(BJ131:BJ138)</f>
        <v>0</v>
      </c>
    </row>
    <row r="131" spans="2:64" s="12" customFormat="1" ht="26.25" thickBot="1">
      <c r="B131" s="119"/>
      <c r="C131" s="166"/>
      <c r="D131" s="197"/>
      <c r="E131" s="217">
        <v>9001</v>
      </c>
      <c r="F131" s="214" t="s">
        <v>394</v>
      </c>
      <c r="G131" s="215" t="s">
        <v>154</v>
      </c>
      <c r="H131" s="216">
        <v>3</v>
      </c>
      <c r="I131" s="218"/>
      <c r="J131" s="218">
        <f t="shared" ref="J131:J138" si="0">H131*I131</f>
        <v>0</v>
      </c>
      <c r="S131" s="121"/>
      <c r="AS131" s="120" t="s">
        <v>126</v>
      </c>
      <c r="AT131" s="120" t="s">
        <v>81</v>
      </c>
      <c r="AU131" s="12" t="s">
        <v>19</v>
      </c>
      <c r="AV131" s="12" t="s">
        <v>31</v>
      </c>
      <c r="AW131" s="12" t="s">
        <v>75</v>
      </c>
      <c r="AX131" s="120" t="s">
        <v>122</v>
      </c>
    </row>
    <row r="132" spans="2:64" s="13" customFormat="1" ht="13.5" thickBot="1">
      <c r="B132" s="122"/>
      <c r="C132" s="166"/>
      <c r="D132" s="197"/>
      <c r="E132" s="206">
        <v>9002</v>
      </c>
      <c r="F132" s="207" t="s">
        <v>395</v>
      </c>
      <c r="G132" s="208" t="s">
        <v>154</v>
      </c>
      <c r="H132" s="209">
        <v>1</v>
      </c>
      <c r="I132" s="219"/>
      <c r="J132" s="218">
        <f t="shared" si="0"/>
        <v>0</v>
      </c>
      <c r="S132" s="124"/>
      <c r="AS132" s="123" t="s">
        <v>126</v>
      </c>
      <c r="AT132" s="123" t="s">
        <v>81</v>
      </c>
      <c r="AU132" s="13" t="s">
        <v>81</v>
      </c>
      <c r="AV132" s="13" t="s">
        <v>31</v>
      </c>
      <c r="AW132" s="13" t="s">
        <v>75</v>
      </c>
      <c r="AX132" s="123" t="s">
        <v>122</v>
      </c>
    </row>
    <row r="133" spans="2:64" s="13" customFormat="1" ht="26.25" thickBot="1">
      <c r="B133" s="122"/>
      <c r="C133" s="166"/>
      <c r="D133" s="197"/>
      <c r="E133" s="217">
        <v>9003</v>
      </c>
      <c r="F133" s="207" t="s">
        <v>396</v>
      </c>
      <c r="G133" s="208" t="s">
        <v>154</v>
      </c>
      <c r="H133" s="209">
        <v>1</v>
      </c>
      <c r="I133" s="219"/>
      <c r="J133" s="218">
        <f t="shared" si="0"/>
        <v>0</v>
      </c>
      <c r="S133" s="124"/>
      <c r="AS133" s="123" t="s">
        <v>126</v>
      </c>
      <c r="AT133" s="123" t="s">
        <v>81</v>
      </c>
      <c r="AU133" s="13" t="s">
        <v>81</v>
      </c>
      <c r="AV133" s="13" t="s">
        <v>31</v>
      </c>
      <c r="AW133" s="13" t="s">
        <v>75</v>
      </c>
      <c r="AX133" s="123" t="s">
        <v>122</v>
      </c>
    </row>
    <row r="134" spans="2:64" s="13" customFormat="1" ht="26.25" thickBot="1">
      <c r="B134" s="122"/>
      <c r="C134" s="166"/>
      <c r="D134" s="197"/>
      <c r="E134" s="206">
        <v>9004</v>
      </c>
      <c r="F134" s="207" t="s">
        <v>397</v>
      </c>
      <c r="G134" s="208" t="s">
        <v>154</v>
      </c>
      <c r="H134" s="209">
        <v>2</v>
      </c>
      <c r="I134" s="219"/>
      <c r="J134" s="218">
        <f t="shared" si="0"/>
        <v>0</v>
      </c>
      <c r="S134" s="124"/>
      <c r="AS134" s="123" t="s">
        <v>126</v>
      </c>
      <c r="AT134" s="123" t="s">
        <v>81</v>
      </c>
      <c r="AU134" s="13" t="s">
        <v>81</v>
      </c>
      <c r="AV134" s="13" t="s">
        <v>31</v>
      </c>
      <c r="AW134" s="13" t="s">
        <v>75</v>
      </c>
      <c r="AX134" s="123" t="s">
        <v>122</v>
      </c>
    </row>
    <row r="135" spans="2:64" s="13" customFormat="1" ht="13.5" thickBot="1">
      <c r="B135" s="122"/>
      <c r="C135" s="166"/>
      <c r="D135" s="197"/>
      <c r="E135" s="217">
        <v>9005</v>
      </c>
      <c r="F135" s="207" t="s">
        <v>398</v>
      </c>
      <c r="G135" s="208" t="s">
        <v>154</v>
      </c>
      <c r="H135" s="209">
        <v>2</v>
      </c>
      <c r="I135" s="219"/>
      <c r="J135" s="218">
        <f t="shared" si="0"/>
        <v>0</v>
      </c>
      <c r="S135" s="124"/>
      <c r="AS135" s="123" t="s">
        <v>126</v>
      </c>
      <c r="AT135" s="123" t="s">
        <v>81</v>
      </c>
      <c r="AU135" s="13" t="s">
        <v>81</v>
      </c>
      <c r="AV135" s="13" t="s">
        <v>31</v>
      </c>
      <c r="AW135" s="13" t="s">
        <v>75</v>
      </c>
      <c r="AX135" s="123" t="s">
        <v>122</v>
      </c>
    </row>
    <row r="136" spans="2:64" s="13" customFormat="1" ht="13.5" thickBot="1">
      <c r="B136" s="122"/>
      <c r="C136" s="166"/>
      <c r="D136" s="197"/>
      <c r="E136" s="206">
        <v>9006</v>
      </c>
      <c r="F136" s="207" t="s">
        <v>399</v>
      </c>
      <c r="G136" s="208" t="s">
        <v>154</v>
      </c>
      <c r="H136" s="209">
        <v>2</v>
      </c>
      <c r="I136" s="219"/>
      <c r="J136" s="218">
        <f t="shared" si="0"/>
        <v>0</v>
      </c>
      <c r="S136" s="124"/>
      <c r="AS136" s="123" t="s">
        <v>126</v>
      </c>
      <c r="AT136" s="123" t="s">
        <v>81</v>
      </c>
      <c r="AU136" s="13" t="s">
        <v>81</v>
      </c>
      <c r="AV136" s="13" t="s">
        <v>31</v>
      </c>
      <c r="AW136" s="13" t="s">
        <v>75</v>
      </c>
      <c r="AX136" s="123" t="s">
        <v>122</v>
      </c>
    </row>
    <row r="137" spans="2:64" s="142" customFormat="1" ht="26.25" thickBot="1">
      <c r="B137" s="165"/>
      <c r="C137" s="166"/>
      <c r="D137" s="197"/>
      <c r="E137" s="206">
        <v>9010</v>
      </c>
      <c r="F137" s="210" t="s">
        <v>400</v>
      </c>
      <c r="G137" s="211" t="s">
        <v>151</v>
      </c>
      <c r="H137" s="212">
        <v>8</v>
      </c>
      <c r="I137" s="220"/>
      <c r="J137" s="218">
        <f t="shared" si="0"/>
        <v>0</v>
      </c>
      <c r="K137" s="167"/>
      <c r="M137" s="161" t="s">
        <v>1</v>
      </c>
      <c r="O137" s="162">
        <f>N137*H137</f>
        <v>0</v>
      </c>
      <c r="P137" s="162">
        <v>0</v>
      </c>
      <c r="Q137" s="162">
        <f>P137*H137</f>
        <v>0</v>
      </c>
      <c r="R137" s="162">
        <v>0.28999999999999998</v>
      </c>
      <c r="S137" s="163">
        <f>R137*H137</f>
        <v>2.3199999999999998</v>
      </c>
      <c r="AQ137" s="164" t="s">
        <v>84</v>
      </c>
      <c r="AS137" s="164" t="s">
        <v>123</v>
      </c>
      <c r="AT137" s="164" t="s">
        <v>81</v>
      </c>
      <c r="AX137" s="164" t="s">
        <v>122</v>
      </c>
      <c r="BD137" s="168" t="e">
        <f>IF(#REF!="základní",J137,0)</f>
        <v>#REF!</v>
      </c>
      <c r="BE137" s="168" t="e">
        <f>IF(#REF!="snížená",J137,0)</f>
        <v>#REF!</v>
      </c>
      <c r="BF137" s="168" t="e">
        <f>IF(#REF!="zákl. přenesená",J137,0)</f>
        <v>#REF!</v>
      </c>
      <c r="BG137" s="168" t="e">
        <f>IF(#REF!="sníž. přenesená",J137,0)</f>
        <v>#REF!</v>
      </c>
      <c r="BH137" s="168" t="e">
        <f>IF(#REF!="nulová",J137,0)</f>
        <v>#REF!</v>
      </c>
      <c r="BI137" s="164" t="s">
        <v>19</v>
      </c>
      <c r="BJ137" s="168">
        <f>ROUND(I137*H137,2)</f>
        <v>0</v>
      </c>
      <c r="BK137" s="164" t="s">
        <v>84</v>
      </c>
      <c r="BL137" s="164" t="s">
        <v>128</v>
      </c>
    </row>
    <row r="138" spans="2:64" s="13" customFormat="1" ht="13.5" thickBot="1">
      <c r="B138" s="122"/>
      <c r="C138" s="166"/>
      <c r="D138" s="197"/>
      <c r="E138" s="217">
        <v>9011</v>
      </c>
      <c r="F138" s="207" t="s">
        <v>401</v>
      </c>
      <c r="G138" s="208" t="s">
        <v>154</v>
      </c>
      <c r="H138" s="209">
        <v>2</v>
      </c>
      <c r="I138" s="219"/>
      <c r="J138" s="218">
        <f t="shared" si="0"/>
        <v>0</v>
      </c>
      <c r="S138" s="124"/>
      <c r="AS138" s="123" t="s">
        <v>126</v>
      </c>
      <c r="AT138" s="123" t="s">
        <v>81</v>
      </c>
      <c r="AU138" s="13" t="s">
        <v>81</v>
      </c>
      <c r="AV138" s="13" t="s">
        <v>31</v>
      </c>
      <c r="AW138" s="13" t="s">
        <v>19</v>
      </c>
      <c r="AX138" s="123" t="s">
        <v>122</v>
      </c>
    </row>
    <row r="139" spans="2:64" s="13" customFormat="1" ht="26.25" thickBot="1">
      <c r="B139" s="122"/>
      <c r="C139" s="166"/>
      <c r="D139" s="197"/>
      <c r="E139" s="206">
        <v>9016</v>
      </c>
      <c r="F139" s="210" t="s">
        <v>402</v>
      </c>
      <c r="G139" s="211" t="s">
        <v>154</v>
      </c>
      <c r="H139" s="212">
        <v>1</v>
      </c>
      <c r="I139" s="220"/>
      <c r="J139" s="218">
        <f t="shared" ref="J139:J141" si="1">H139*I139</f>
        <v>0</v>
      </c>
      <c r="S139" s="124"/>
      <c r="AS139" s="123"/>
      <c r="AT139" s="123"/>
      <c r="AX139" s="123"/>
    </row>
    <row r="140" spans="2:64" s="13" customFormat="1" ht="26.25" thickBot="1">
      <c r="B140" s="122"/>
      <c r="C140" s="166"/>
      <c r="D140" s="197"/>
      <c r="E140" s="217">
        <v>9017</v>
      </c>
      <c r="F140" s="210" t="s">
        <v>403</v>
      </c>
      <c r="G140" s="211" t="s">
        <v>154</v>
      </c>
      <c r="H140" s="212">
        <v>2</v>
      </c>
      <c r="I140" s="220"/>
      <c r="J140" s="218">
        <f t="shared" si="1"/>
        <v>0</v>
      </c>
      <c r="S140" s="124"/>
      <c r="AS140" s="123"/>
      <c r="AT140" s="123"/>
      <c r="AX140" s="123"/>
    </row>
    <row r="141" spans="2:64" s="13" customFormat="1" ht="39" thickBot="1">
      <c r="B141" s="122"/>
      <c r="C141" s="166"/>
      <c r="D141" s="197"/>
      <c r="E141" s="206">
        <v>9018</v>
      </c>
      <c r="F141" s="210" t="s">
        <v>404</v>
      </c>
      <c r="G141" s="211" t="s">
        <v>154</v>
      </c>
      <c r="H141" s="212">
        <v>5</v>
      </c>
      <c r="I141" s="220"/>
      <c r="J141" s="218">
        <f t="shared" si="1"/>
        <v>0</v>
      </c>
      <c r="S141" s="124"/>
      <c r="AS141" s="123"/>
      <c r="AT141" s="123"/>
      <c r="AX141" s="123"/>
    </row>
    <row r="142" spans="2:64" s="13" customFormat="1" ht="39" thickBot="1">
      <c r="B142" s="122"/>
      <c r="C142" s="166"/>
      <c r="D142" s="197"/>
      <c r="E142" s="217">
        <v>9019</v>
      </c>
      <c r="F142" s="210" t="s">
        <v>405</v>
      </c>
      <c r="G142" s="211" t="s">
        <v>154</v>
      </c>
      <c r="H142" s="212">
        <v>3</v>
      </c>
      <c r="I142" s="220"/>
      <c r="J142" s="218">
        <f>H142*I142</f>
        <v>0</v>
      </c>
      <c r="S142" s="124"/>
      <c r="AS142" s="123"/>
      <c r="AT142" s="123"/>
      <c r="AX142" s="123"/>
    </row>
    <row r="143" spans="2:64" s="13" customFormat="1" ht="39" thickBot="1">
      <c r="B143" s="122"/>
      <c r="C143" s="166"/>
      <c r="D143" s="197"/>
      <c r="E143" s="206">
        <v>9020</v>
      </c>
      <c r="F143" s="210" t="s">
        <v>406</v>
      </c>
      <c r="G143" s="211" t="s">
        <v>154</v>
      </c>
      <c r="H143" s="212">
        <v>2</v>
      </c>
      <c r="I143" s="221"/>
      <c r="J143" s="218">
        <f>H143*I143</f>
        <v>0</v>
      </c>
      <c r="S143" s="124"/>
      <c r="AS143" s="123"/>
      <c r="AT143" s="123"/>
      <c r="AX143" s="123"/>
    </row>
    <row r="144" spans="2:64" s="13" customFormat="1" ht="13.5" thickBot="1">
      <c r="B144" s="122"/>
      <c r="C144" s="166"/>
      <c r="D144" s="197"/>
      <c r="E144" s="206">
        <v>9021</v>
      </c>
      <c r="F144" s="210" t="s">
        <v>408</v>
      </c>
      <c r="G144" s="211" t="s">
        <v>127</v>
      </c>
      <c r="H144" s="212">
        <v>50</v>
      </c>
      <c r="I144" s="221"/>
      <c r="J144" s="218">
        <f t="shared" ref="J144" si="2">H144*I144</f>
        <v>0</v>
      </c>
      <c r="S144" s="124"/>
      <c r="AS144" s="123"/>
      <c r="AT144" s="123"/>
      <c r="AX144" s="123"/>
    </row>
    <row r="145" spans="2:62" s="13" customFormat="1" ht="13.5" thickBot="1">
      <c r="B145" s="122"/>
      <c r="C145" s="166"/>
      <c r="D145" s="197"/>
      <c r="E145" s="453">
        <v>9022</v>
      </c>
      <c r="F145" s="454" t="s">
        <v>407</v>
      </c>
      <c r="G145" s="455" t="s">
        <v>823</v>
      </c>
      <c r="H145" s="456">
        <v>1380</v>
      </c>
      <c r="I145" s="457"/>
      <c r="J145" s="458">
        <f>H145*I145</f>
        <v>0</v>
      </c>
      <c r="S145" s="124"/>
      <c r="AS145" s="123"/>
      <c r="AT145" s="123"/>
      <c r="AX145" s="123"/>
    </row>
    <row r="146" spans="2:62" s="13" customFormat="1" ht="13.5" thickBot="1">
      <c r="B146" s="122"/>
      <c r="C146" s="166"/>
      <c r="D146" s="197"/>
      <c r="E146" s="532" t="s">
        <v>243</v>
      </c>
      <c r="F146" s="533"/>
      <c r="G146" s="459"/>
      <c r="H146" s="460"/>
      <c r="I146" s="461"/>
      <c r="J146" s="462">
        <f>SUM(J131:J145)</f>
        <v>0</v>
      </c>
      <c r="S146" s="124"/>
      <c r="AS146" s="123"/>
      <c r="AT146" s="123"/>
      <c r="AX146" s="123"/>
    </row>
    <row r="147" spans="2:62" s="11" customFormat="1" ht="13.5" thickTop="1">
      <c r="B147" s="107"/>
      <c r="C147" s="166"/>
      <c r="D147" s="197"/>
      <c r="E147" s="213"/>
      <c r="F147"/>
      <c r="G147"/>
      <c r="H147"/>
      <c r="I147"/>
      <c r="J147" s="141"/>
      <c r="O147" s="109" t="e">
        <f>SUM(#REF!)</f>
        <v>#REF!</v>
      </c>
      <c r="Q147" s="109" t="e">
        <f>SUM(#REF!)</f>
        <v>#REF!</v>
      </c>
      <c r="S147" s="110" t="e">
        <f>SUM(#REF!)</f>
        <v>#REF!</v>
      </c>
      <c r="AQ147" s="108" t="s">
        <v>19</v>
      </c>
      <c r="AS147" s="111" t="s">
        <v>74</v>
      </c>
      <c r="AT147" s="111" t="s">
        <v>19</v>
      </c>
      <c r="AX147" s="108" t="s">
        <v>122</v>
      </c>
      <c r="BJ147" s="112" t="e">
        <f>SUM(#REF!)</f>
        <v>#REF!</v>
      </c>
    </row>
  </sheetData>
  <mergeCells count="10">
    <mergeCell ref="E146:F146"/>
    <mergeCell ref="E119:H119"/>
    <mergeCell ref="E121:H121"/>
    <mergeCell ref="K2:U2"/>
    <mergeCell ref="E87:H87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scale="76" orientation="portrait" r:id="rId1"/>
  <rowBreaks count="1" manualBreakCount="1">
    <brk id="112" min="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36"/>
  <sheetViews>
    <sheetView topLeftCell="A78" zoomScaleNormal="100" workbookViewId="0">
      <selection activeCell="H147" sqref="H147"/>
    </sheetView>
  </sheetViews>
  <sheetFormatPr defaultRowHeight="11.25"/>
  <cols>
    <col min="1" max="1" width="8.33203125" customWidth="1"/>
    <col min="2" max="2" width="1" customWidth="1"/>
    <col min="3" max="3" width="4" customWidth="1"/>
    <col min="4" max="4" width="6" customWidth="1"/>
    <col min="5" max="5" width="17" customWidth="1"/>
    <col min="6" max="6" width="50.6640625" customWidth="1"/>
    <col min="7" max="7" width="7.33203125" customWidth="1"/>
    <col min="8" max="8" width="14" customWidth="1"/>
    <col min="9" max="9" width="15.6640625" customWidth="1"/>
    <col min="10" max="10" width="22.33203125" customWidth="1"/>
    <col min="11" max="11" width="9.33203125" customWidth="1"/>
    <col min="12" max="12" width="10.6640625" hidden="1" customWidth="1"/>
    <col min="13" max="13" width="0" hidden="1" customWidth="1"/>
    <col min="14" max="19" width="14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</cols>
  <sheetData>
    <row r="2" spans="2:45">
      <c r="K2" s="500" t="s">
        <v>5</v>
      </c>
      <c r="L2" s="492"/>
      <c r="M2" s="492"/>
      <c r="N2" s="492"/>
      <c r="O2" s="492"/>
      <c r="P2" s="492"/>
      <c r="Q2" s="492"/>
      <c r="R2" s="492"/>
      <c r="S2" s="492"/>
      <c r="T2" s="492"/>
      <c r="U2" s="492"/>
      <c r="AS2" s="16" t="s">
        <v>80</v>
      </c>
    </row>
    <row r="3" spans="2:45">
      <c r="B3" s="17"/>
      <c r="C3" s="18"/>
      <c r="D3" s="18"/>
      <c r="E3" s="18"/>
      <c r="F3" s="18"/>
      <c r="G3" s="18"/>
      <c r="H3" s="18"/>
      <c r="I3" s="18"/>
      <c r="J3" s="18"/>
      <c r="AS3" s="16" t="s">
        <v>81</v>
      </c>
    </row>
    <row r="4" spans="2:45" ht="18">
      <c r="B4" s="19"/>
      <c r="D4" s="20" t="s">
        <v>88</v>
      </c>
      <c r="L4" s="77" t="s">
        <v>10</v>
      </c>
      <c r="AS4" s="16" t="s">
        <v>3</v>
      </c>
    </row>
    <row r="5" spans="2:45">
      <c r="B5" s="19"/>
    </row>
    <row r="6" spans="2:45" ht="12.75">
      <c r="B6" s="19"/>
      <c r="D6" s="26" t="s">
        <v>15</v>
      </c>
    </row>
    <row r="7" spans="2:45" ht="12.75">
      <c r="B7" s="19"/>
      <c r="E7" s="509" t="str">
        <f>'Rekapitulace stavby'!K6</f>
        <v>Přístavba výrobní haly PZP Merlin</v>
      </c>
      <c r="F7" s="510"/>
      <c r="G7" s="510"/>
      <c r="H7" s="510"/>
    </row>
    <row r="8" spans="2:45" s="1" customFormat="1" ht="12.75">
      <c r="B8" s="31"/>
      <c r="D8" s="26" t="s">
        <v>89</v>
      </c>
    </row>
    <row r="9" spans="2:45" s="1" customFormat="1" ht="12.6" customHeight="1">
      <c r="B9" s="31"/>
      <c r="E9" s="485" t="s">
        <v>187</v>
      </c>
      <c r="F9" s="508"/>
      <c r="G9" s="508"/>
      <c r="H9" s="508"/>
    </row>
    <row r="10" spans="2:45" s="1" customFormat="1">
      <c r="B10" s="31"/>
    </row>
    <row r="11" spans="2:45" s="1" customFormat="1" ht="12.75">
      <c r="B11" s="31"/>
      <c r="D11" s="26" t="s">
        <v>17</v>
      </c>
      <c r="F11" s="24" t="s">
        <v>1</v>
      </c>
      <c r="I11" s="26" t="s">
        <v>18</v>
      </c>
      <c r="J11" s="24" t="s">
        <v>1</v>
      </c>
    </row>
    <row r="12" spans="2:45" s="1" customFormat="1" ht="12.75">
      <c r="B12" s="31"/>
      <c r="D12" s="26" t="s">
        <v>20</v>
      </c>
      <c r="F12" s="24" t="s">
        <v>222</v>
      </c>
      <c r="I12" s="26" t="s">
        <v>21</v>
      </c>
      <c r="J12" s="49"/>
    </row>
    <row r="13" spans="2:45" s="1" customFormat="1">
      <c r="B13" s="31"/>
    </row>
    <row r="14" spans="2:45" s="1" customFormat="1" ht="12.75">
      <c r="B14" s="31"/>
      <c r="D14" s="26" t="s">
        <v>24</v>
      </c>
      <c r="F14" s="1" t="s">
        <v>225</v>
      </c>
      <c r="I14" s="26" t="s">
        <v>25</v>
      </c>
      <c r="J14" s="24" t="str">
        <f>IF('Rekapitulace stavby'!AN10="","",'Rekapitulace stavby'!AN10)</f>
        <v/>
      </c>
    </row>
    <row r="15" spans="2:45" s="1" customFormat="1" ht="12.75">
      <c r="B15" s="31"/>
      <c r="E15" s="24" t="str">
        <f>IF('Rekapitulace stavby'!E11="","",'Rekapitulace stavby'!E11)</f>
        <v xml:space="preserve"> </v>
      </c>
      <c r="I15" s="26" t="s">
        <v>27</v>
      </c>
      <c r="J15" s="24" t="str">
        <f>IF('Rekapitulace stavby'!AN11="","",'Rekapitulace stavby'!AN11)</f>
        <v/>
      </c>
    </row>
    <row r="16" spans="2:45" s="1" customFormat="1">
      <c r="B16" s="31"/>
    </row>
    <row r="17" spans="2:10" s="1" customFormat="1" ht="12.75">
      <c r="B17" s="31"/>
      <c r="D17" s="26" t="s">
        <v>28</v>
      </c>
      <c r="I17" s="26" t="s">
        <v>25</v>
      </c>
      <c r="J17" s="27" t="str">
        <f>'Rekapitulace stavby'!AN13</f>
        <v>Vyplň údaj</v>
      </c>
    </row>
    <row r="18" spans="2:10" s="1" customFormat="1" ht="12.75">
      <c r="B18" s="31"/>
      <c r="E18" s="511" t="str">
        <f>'Rekapitulace stavby'!E14</f>
        <v>Vyplň údaj</v>
      </c>
      <c r="F18" s="491"/>
      <c r="G18" s="491"/>
      <c r="H18" s="491"/>
      <c r="I18" s="26" t="s">
        <v>27</v>
      </c>
      <c r="J18" s="27" t="str">
        <f>'Rekapitulace stavby'!AN14</f>
        <v>Vyplň údaj</v>
      </c>
    </row>
    <row r="19" spans="2:10" s="1" customFormat="1">
      <c r="B19" s="31"/>
    </row>
    <row r="20" spans="2:10" s="1" customFormat="1" ht="12.75">
      <c r="B20" s="31"/>
      <c r="D20" s="26" t="s">
        <v>30</v>
      </c>
      <c r="I20" s="26" t="s">
        <v>25</v>
      </c>
      <c r="J20" s="24" t="s">
        <v>1</v>
      </c>
    </row>
    <row r="21" spans="2:10" s="1" customFormat="1" ht="12.75">
      <c r="B21" s="31"/>
      <c r="E21" s="24"/>
      <c r="I21" s="26" t="s">
        <v>27</v>
      </c>
      <c r="J21" s="24" t="s">
        <v>1</v>
      </c>
    </row>
    <row r="22" spans="2:10" s="1" customFormat="1">
      <c r="B22" s="31"/>
    </row>
    <row r="23" spans="2:10" s="1" customFormat="1" ht="12.75">
      <c r="B23" s="31"/>
      <c r="D23" s="26" t="s">
        <v>32</v>
      </c>
      <c r="I23" s="26" t="s">
        <v>25</v>
      </c>
      <c r="J23" s="24" t="s">
        <v>1</v>
      </c>
    </row>
    <row r="24" spans="2:10" s="1" customFormat="1" ht="12.75">
      <c r="B24" s="31"/>
      <c r="E24" s="24"/>
      <c r="I24" s="26" t="s">
        <v>27</v>
      </c>
      <c r="J24" s="24" t="s">
        <v>1</v>
      </c>
    </row>
    <row r="25" spans="2:10" s="1" customFormat="1">
      <c r="B25" s="31"/>
    </row>
    <row r="26" spans="2:10" s="1" customFormat="1" ht="12.75">
      <c r="B26" s="31"/>
      <c r="D26" s="26" t="s">
        <v>179</v>
      </c>
    </row>
    <row r="27" spans="2:10" s="7" customFormat="1" ht="12.75">
      <c r="B27" s="78"/>
      <c r="E27" s="496" t="s">
        <v>1</v>
      </c>
      <c r="F27" s="496"/>
      <c r="G27" s="496"/>
      <c r="H27" s="496"/>
    </row>
    <row r="28" spans="2:10" s="1" customFormat="1">
      <c r="B28" s="31"/>
    </row>
    <row r="29" spans="2:10" s="1" customFormat="1">
      <c r="B29" s="31"/>
      <c r="D29" s="50"/>
      <c r="E29" s="50"/>
      <c r="F29" s="50"/>
      <c r="G29" s="50"/>
      <c r="H29" s="50"/>
      <c r="I29" s="50"/>
      <c r="J29" s="50"/>
    </row>
    <row r="30" spans="2:10" s="1" customFormat="1" ht="15.75">
      <c r="B30" s="31"/>
      <c r="D30" s="79" t="s">
        <v>35</v>
      </c>
      <c r="J30" s="61">
        <f>ROUND(J129, 2)</f>
        <v>0</v>
      </c>
    </row>
    <row r="31" spans="2:10" s="1" customFormat="1">
      <c r="B31" s="31"/>
      <c r="D31" s="50"/>
      <c r="E31" s="50"/>
      <c r="F31" s="50"/>
      <c r="G31" s="50"/>
      <c r="H31" s="50"/>
      <c r="I31" s="50"/>
      <c r="J31" s="50"/>
    </row>
    <row r="32" spans="2:10" s="1" customFormat="1" ht="12.75">
      <c r="B32" s="31"/>
      <c r="F32" s="34" t="s">
        <v>37</v>
      </c>
      <c r="I32" s="34" t="s">
        <v>36</v>
      </c>
      <c r="J32" s="34" t="s">
        <v>38</v>
      </c>
    </row>
    <row r="33" spans="2:10" s="1" customFormat="1" ht="12.75">
      <c r="B33" s="31"/>
      <c r="D33" s="80" t="s">
        <v>39</v>
      </c>
      <c r="E33" s="26" t="s">
        <v>40</v>
      </c>
      <c r="F33" s="81">
        <f>J129</f>
        <v>0</v>
      </c>
      <c r="I33" s="82">
        <v>0.21</v>
      </c>
      <c r="J33" s="81">
        <f>F33*0.21</f>
        <v>0</v>
      </c>
    </row>
    <row r="34" spans="2:10" s="1" customFormat="1" ht="12.75">
      <c r="B34" s="31"/>
      <c r="E34" s="26" t="s">
        <v>41</v>
      </c>
      <c r="F34" s="81"/>
      <c r="I34" s="82">
        <v>0.12</v>
      </c>
      <c r="J34" s="81">
        <f>F34*0.12</f>
        <v>0</v>
      </c>
    </row>
    <row r="35" spans="2:10" s="1" customFormat="1" ht="12.75">
      <c r="B35" s="31"/>
      <c r="E35" s="26"/>
      <c r="F35" s="81"/>
      <c r="I35" s="82"/>
      <c r="J35" s="81"/>
    </row>
    <row r="36" spans="2:10" s="1" customFormat="1" ht="12.75">
      <c r="B36" s="31"/>
      <c r="E36" s="26"/>
      <c r="F36" s="81"/>
      <c r="I36" s="82"/>
      <c r="J36" s="81"/>
    </row>
    <row r="37" spans="2:10" s="1" customFormat="1" ht="12.75">
      <c r="B37" s="31"/>
      <c r="E37" s="26"/>
      <c r="F37" s="81"/>
      <c r="I37" s="82"/>
      <c r="J37" s="81"/>
    </row>
    <row r="38" spans="2:10" s="1" customFormat="1">
      <c r="B38" s="31"/>
    </row>
    <row r="39" spans="2:10" s="1" customFormat="1" ht="15.75">
      <c r="B39" s="31"/>
      <c r="C39" s="83"/>
      <c r="D39" s="84" t="s">
        <v>45</v>
      </c>
      <c r="E39" s="53"/>
      <c r="F39" s="53"/>
      <c r="G39" s="85" t="s">
        <v>46</v>
      </c>
      <c r="H39" s="86" t="s">
        <v>47</v>
      </c>
      <c r="I39" s="53"/>
      <c r="J39" s="87">
        <f>SUM(J30:J37)</f>
        <v>0</v>
      </c>
    </row>
    <row r="40" spans="2:10" s="1" customFormat="1">
      <c r="B40" s="31"/>
    </row>
    <row r="41" spans="2:10">
      <c r="B41" s="19"/>
    </row>
    <row r="42" spans="2:10">
      <c r="B42" s="19"/>
    </row>
    <row r="43" spans="2:10">
      <c r="B43" s="19"/>
    </row>
    <row r="44" spans="2:10">
      <c r="B44" s="19"/>
    </row>
    <row r="45" spans="2:10">
      <c r="B45" s="19"/>
    </row>
    <row r="46" spans="2:10">
      <c r="B46" s="19"/>
    </row>
    <row r="47" spans="2:10">
      <c r="B47" s="19"/>
    </row>
    <row r="48" spans="2:10">
      <c r="B48" s="19"/>
    </row>
    <row r="49" spans="2:10">
      <c r="B49" s="19"/>
    </row>
    <row r="50" spans="2:10" s="1" customFormat="1" ht="12.75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</row>
    <row r="51" spans="2:10">
      <c r="B51" s="19"/>
    </row>
    <row r="52" spans="2:10">
      <c r="B52" s="19"/>
    </row>
    <row r="53" spans="2:10">
      <c r="B53" s="19"/>
    </row>
    <row r="54" spans="2:10">
      <c r="B54" s="19"/>
    </row>
    <row r="55" spans="2:10">
      <c r="B55" s="19"/>
    </row>
    <row r="56" spans="2:10">
      <c r="B56" s="19"/>
    </row>
    <row r="57" spans="2:10">
      <c r="B57" s="19"/>
    </row>
    <row r="58" spans="2:10">
      <c r="B58" s="19"/>
    </row>
    <row r="59" spans="2:10">
      <c r="B59" s="19"/>
    </row>
    <row r="60" spans="2:10">
      <c r="B60" s="19"/>
    </row>
    <row r="61" spans="2:10" s="1" customFormat="1" ht="12.75">
      <c r="B61" s="31"/>
      <c r="D61" s="42" t="s">
        <v>50</v>
      </c>
      <c r="E61" s="33"/>
      <c r="F61" s="88" t="s">
        <v>51</v>
      </c>
      <c r="G61" s="42" t="s">
        <v>50</v>
      </c>
      <c r="H61" s="33"/>
      <c r="I61" s="33"/>
      <c r="J61" s="89" t="s">
        <v>51</v>
      </c>
    </row>
    <row r="62" spans="2:10">
      <c r="B62" s="19"/>
    </row>
    <row r="63" spans="2:10">
      <c r="B63" s="19"/>
    </row>
    <row r="64" spans="2:10">
      <c r="B64" s="19"/>
    </row>
    <row r="65" spans="2:10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</row>
    <row r="66" spans="2:10">
      <c r="B66" s="19"/>
    </row>
    <row r="67" spans="2:10">
      <c r="B67" s="19"/>
    </row>
    <row r="68" spans="2:10">
      <c r="B68" s="1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 s="1" customFormat="1" ht="12.75">
      <c r="B76" s="31"/>
      <c r="D76" s="42" t="s">
        <v>50</v>
      </c>
      <c r="E76" s="33"/>
      <c r="F76" s="88" t="s">
        <v>51</v>
      </c>
      <c r="G76" s="42" t="s">
        <v>50</v>
      </c>
      <c r="H76" s="33"/>
      <c r="I76" s="33"/>
      <c r="J76" s="89" t="s">
        <v>51</v>
      </c>
    </row>
    <row r="77" spans="2:10" s="1" customFormat="1">
      <c r="B77" s="43"/>
      <c r="C77" s="44"/>
      <c r="D77" s="44"/>
      <c r="E77" s="44"/>
      <c r="F77" s="44"/>
      <c r="G77" s="44"/>
      <c r="H77" s="44"/>
      <c r="I77" s="44"/>
      <c r="J77" s="44"/>
    </row>
    <row r="81" spans="2:46" s="1" customFormat="1" hidden="1">
      <c r="B81" s="45"/>
      <c r="C81" s="46"/>
      <c r="D81" s="46"/>
      <c r="E81" s="46"/>
      <c r="F81" s="46"/>
      <c r="G81" s="46"/>
      <c r="H81" s="46"/>
      <c r="I81" s="46"/>
      <c r="J81" s="46"/>
    </row>
    <row r="82" spans="2:46" s="1" customFormat="1" ht="18" hidden="1">
      <c r="B82" s="31"/>
      <c r="C82" s="20" t="s">
        <v>90</v>
      </c>
    </row>
    <row r="83" spans="2:46" s="1" customFormat="1" hidden="1">
      <c r="B83" s="31"/>
    </row>
    <row r="84" spans="2:46" s="1" customFormat="1" ht="12.75" hidden="1">
      <c r="B84" s="31"/>
      <c r="C84" s="26" t="s">
        <v>15</v>
      </c>
    </row>
    <row r="85" spans="2:46" s="1" customFormat="1" ht="12.75" hidden="1">
      <c r="B85" s="31"/>
      <c r="E85" s="509" t="str">
        <f>E7</f>
        <v>Přístavba výrobní haly PZP Merlin</v>
      </c>
      <c r="F85" s="510"/>
      <c r="G85" s="510"/>
      <c r="H85" s="510"/>
    </row>
    <row r="86" spans="2:46" s="1" customFormat="1" ht="12.75" hidden="1">
      <c r="B86" s="31"/>
      <c r="C86" s="26" t="s">
        <v>89</v>
      </c>
    </row>
    <row r="87" spans="2:46" s="1" customFormat="1" hidden="1">
      <c r="B87" s="31"/>
      <c r="E87" s="485" t="str">
        <f>E9</f>
        <v>Vedlejší rozpočtové náklady</v>
      </c>
      <c r="F87" s="508"/>
      <c r="G87" s="508"/>
      <c r="H87" s="508"/>
    </row>
    <row r="88" spans="2:46" s="1" customFormat="1" hidden="1">
      <c r="B88" s="31"/>
    </row>
    <row r="89" spans="2:46" s="1" customFormat="1" ht="12.75" hidden="1">
      <c r="B89" s="31"/>
      <c r="C89" s="26" t="s">
        <v>20</v>
      </c>
      <c r="F89" s="24" t="str">
        <f>F12</f>
        <v>Hlinsko</v>
      </c>
      <c r="I89" s="26" t="s">
        <v>21</v>
      </c>
      <c r="J89" s="49" t="str">
        <f>IF(J12="","",J12)</f>
        <v/>
      </c>
    </row>
    <row r="90" spans="2:46" s="1" customFormat="1" hidden="1">
      <c r="B90" s="31"/>
    </row>
    <row r="91" spans="2:46" s="1" customFormat="1" ht="12.75" hidden="1">
      <c r="B91" s="31"/>
      <c r="C91" s="26" t="s">
        <v>24</v>
      </c>
      <c r="F91" s="24" t="str">
        <f>E15</f>
        <v xml:space="preserve"> </v>
      </c>
      <c r="I91" s="26" t="s">
        <v>30</v>
      </c>
      <c r="J91" s="29">
        <f>E21</f>
        <v>0</v>
      </c>
    </row>
    <row r="92" spans="2:46" s="1" customFormat="1" ht="12.75" hidden="1">
      <c r="B92" s="31"/>
      <c r="C92" s="26" t="s">
        <v>28</v>
      </c>
      <c r="F92" s="24" t="str">
        <f>IF(E18="","",E18)</f>
        <v>Vyplň údaj</v>
      </c>
      <c r="I92" s="26" t="s">
        <v>32</v>
      </c>
      <c r="J92" s="29">
        <f>E24</f>
        <v>0</v>
      </c>
    </row>
    <row r="93" spans="2:46" s="1" customFormat="1" hidden="1">
      <c r="B93" s="31"/>
    </row>
    <row r="94" spans="2:46" s="1" customFormat="1" ht="12" hidden="1">
      <c r="B94" s="31"/>
      <c r="C94" s="90" t="s">
        <v>91</v>
      </c>
      <c r="D94" s="83"/>
      <c r="E94" s="83"/>
      <c r="F94" s="83"/>
      <c r="G94" s="83"/>
      <c r="H94" s="83"/>
      <c r="I94" s="83"/>
      <c r="J94" s="91" t="s">
        <v>92</v>
      </c>
    </row>
    <row r="95" spans="2:46" s="1" customFormat="1" hidden="1">
      <c r="B95" s="31"/>
    </row>
    <row r="96" spans="2:46" s="1" customFormat="1" ht="15.75" hidden="1">
      <c r="B96" s="31"/>
      <c r="C96" s="92" t="s">
        <v>93</v>
      </c>
      <c r="J96" s="61">
        <f>J129</f>
        <v>0</v>
      </c>
      <c r="AT96" s="16" t="s">
        <v>94</v>
      </c>
    </row>
    <row r="97" spans="2:10" s="8" customFormat="1" ht="15" hidden="1">
      <c r="B97" s="93"/>
      <c r="D97" s="94" t="s">
        <v>95</v>
      </c>
      <c r="E97" s="95"/>
      <c r="F97" s="95"/>
      <c r="G97" s="95"/>
      <c r="H97" s="95"/>
      <c r="I97" s="95"/>
      <c r="J97" s="96">
        <f>J130</f>
        <v>0</v>
      </c>
    </row>
    <row r="98" spans="2:10" s="9" customFormat="1" ht="12.75" hidden="1">
      <c r="B98" s="97"/>
      <c r="D98" s="98" t="s">
        <v>96</v>
      </c>
      <c r="E98" s="99"/>
      <c r="F98" s="99"/>
      <c r="G98" s="99"/>
      <c r="H98" s="99"/>
      <c r="I98" s="99"/>
      <c r="J98" s="100">
        <f>J131</f>
        <v>0</v>
      </c>
    </row>
    <row r="99" spans="2:10" s="9" customFormat="1" ht="12.75" hidden="1">
      <c r="B99" s="97"/>
      <c r="D99" s="98" t="s">
        <v>97</v>
      </c>
      <c r="E99" s="99"/>
      <c r="F99" s="99"/>
      <c r="G99" s="99"/>
      <c r="H99" s="99"/>
      <c r="I99" s="99"/>
      <c r="J99" s="100">
        <f>J136</f>
        <v>0</v>
      </c>
    </row>
    <row r="100" spans="2:10" s="9" customFormat="1" ht="12.75" hidden="1">
      <c r="B100" s="97"/>
      <c r="D100" s="98" t="s">
        <v>98</v>
      </c>
      <c r="E100" s="99"/>
      <c r="F100" s="99"/>
      <c r="G100" s="99"/>
      <c r="H100" s="99"/>
      <c r="I100" s="99"/>
      <c r="J100" s="100" t="e">
        <f>#REF!</f>
        <v>#REF!</v>
      </c>
    </row>
    <row r="101" spans="2:10" s="9" customFormat="1" ht="12.75" hidden="1">
      <c r="B101" s="97"/>
      <c r="D101" s="98" t="s">
        <v>99</v>
      </c>
      <c r="E101" s="99"/>
      <c r="F101" s="99"/>
      <c r="G101" s="99"/>
      <c r="H101" s="99"/>
      <c r="I101" s="99"/>
      <c r="J101" s="100" t="e">
        <f>#REF!</f>
        <v>#REF!</v>
      </c>
    </row>
    <row r="102" spans="2:10" s="9" customFormat="1" ht="12.75" hidden="1">
      <c r="B102" s="97"/>
      <c r="D102" s="98" t="s">
        <v>100</v>
      </c>
      <c r="E102" s="99"/>
      <c r="F102" s="99"/>
      <c r="G102" s="99"/>
      <c r="H102" s="99"/>
      <c r="I102" s="99"/>
      <c r="J102" s="100" t="e">
        <f>#REF!</f>
        <v>#REF!</v>
      </c>
    </row>
    <row r="103" spans="2:10" s="8" customFormat="1" ht="15" hidden="1">
      <c r="B103" s="93"/>
      <c r="D103" s="94" t="s">
        <v>101</v>
      </c>
      <c r="E103" s="95"/>
      <c r="F103" s="95"/>
      <c r="G103" s="95"/>
      <c r="H103" s="95"/>
      <c r="I103" s="95"/>
      <c r="J103" s="96" t="e">
        <f>#REF!</f>
        <v>#REF!</v>
      </c>
    </row>
    <row r="104" spans="2:10" s="9" customFormat="1" ht="12.75" hidden="1">
      <c r="B104" s="97"/>
      <c r="D104" s="98" t="s">
        <v>102</v>
      </c>
      <c r="E104" s="99"/>
      <c r="F104" s="99"/>
      <c r="G104" s="99"/>
      <c r="H104" s="99"/>
      <c r="I104" s="99"/>
      <c r="J104" s="100" t="e">
        <f>#REF!</f>
        <v>#REF!</v>
      </c>
    </row>
    <row r="105" spans="2:10" s="9" customFormat="1" ht="12.75" hidden="1">
      <c r="B105" s="97"/>
      <c r="D105" s="98" t="s">
        <v>103</v>
      </c>
      <c r="E105" s="99"/>
      <c r="F105" s="99"/>
      <c r="G105" s="99"/>
      <c r="H105" s="99"/>
      <c r="I105" s="99"/>
      <c r="J105" s="100" t="e">
        <f>#REF!</f>
        <v>#REF!</v>
      </c>
    </row>
    <row r="106" spans="2:10" s="9" customFormat="1" ht="12.75" hidden="1">
      <c r="B106" s="97"/>
      <c r="D106" s="98" t="s">
        <v>104</v>
      </c>
      <c r="E106" s="99"/>
      <c r="F106" s="99"/>
      <c r="G106" s="99"/>
      <c r="H106" s="99"/>
      <c r="I106" s="99"/>
      <c r="J106" s="100" t="e">
        <f>#REF!</f>
        <v>#REF!</v>
      </c>
    </row>
    <row r="107" spans="2:10" s="9" customFormat="1" ht="12.75" hidden="1">
      <c r="B107" s="97"/>
      <c r="D107" s="98" t="s">
        <v>105</v>
      </c>
      <c r="E107" s="99"/>
      <c r="F107" s="99"/>
      <c r="G107" s="99"/>
      <c r="H107" s="99"/>
      <c r="I107" s="99"/>
      <c r="J107" s="100" t="e">
        <f>#REF!</f>
        <v>#REF!</v>
      </c>
    </row>
    <row r="108" spans="2:10" s="8" customFormat="1" ht="15" hidden="1">
      <c r="B108" s="93"/>
      <c r="D108" s="94" t="s">
        <v>106</v>
      </c>
      <c r="E108" s="95"/>
      <c r="F108" s="95"/>
      <c r="G108" s="95"/>
      <c r="H108" s="95"/>
      <c r="I108" s="95"/>
      <c r="J108" s="96" t="e">
        <f>#REF!</f>
        <v>#REF!</v>
      </c>
    </row>
    <row r="109" spans="2:10" s="9" customFormat="1" ht="12.75" hidden="1">
      <c r="B109" s="97"/>
      <c r="D109" s="98" t="s">
        <v>107</v>
      </c>
      <c r="E109" s="99"/>
      <c r="F109" s="99"/>
      <c r="G109" s="99"/>
      <c r="H109" s="99"/>
      <c r="I109" s="99"/>
      <c r="J109" s="100" t="e">
        <f>#REF!</f>
        <v>#REF!</v>
      </c>
    </row>
    <row r="110" spans="2:10" s="1" customFormat="1" hidden="1">
      <c r="B110" s="31"/>
    </row>
    <row r="111" spans="2:10" s="1" customFormat="1" hidden="1">
      <c r="B111" s="43"/>
      <c r="C111" s="44"/>
      <c r="D111" s="44"/>
      <c r="E111" s="44"/>
      <c r="F111" s="44"/>
      <c r="G111" s="44"/>
      <c r="H111" s="44"/>
      <c r="I111" s="44"/>
      <c r="J111" s="44"/>
    </row>
    <row r="115" spans="2:19" s="1" customFormat="1">
      <c r="B115" s="45"/>
    </row>
    <row r="116" spans="2:19" s="1" customFormat="1" ht="18">
      <c r="B116" s="31"/>
      <c r="C116" s="20" t="s">
        <v>108</v>
      </c>
    </row>
    <row r="117" spans="2:19" s="1" customFormat="1">
      <c r="B117" s="31"/>
    </row>
    <row r="118" spans="2:19" s="1" customFormat="1" ht="12.75">
      <c r="B118" s="31"/>
      <c r="C118" s="26" t="s">
        <v>15</v>
      </c>
    </row>
    <row r="119" spans="2:19" s="1" customFormat="1" ht="12.75">
      <c r="B119" s="31"/>
      <c r="E119" s="509" t="str">
        <f>E7</f>
        <v>Přístavba výrobní haly PZP Merlin</v>
      </c>
      <c r="F119" s="510"/>
      <c r="G119" s="510"/>
      <c r="H119" s="510"/>
    </row>
    <row r="120" spans="2:19" s="1" customFormat="1" ht="12.75">
      <c r="B120" s="31"/>
      <c r="C120" s="26" t="s">
        <v>89</v>
      </c>
    </row>
    <row r="121" spans="2:19" s="1" customFormat="1" ht="14.25" customHeight="1">
      <c r="B121" s="31"/>
      <c r="E121" s="485" t="str">
        <f>E9</f>
        <v>Vedlejší rozpočtové náklady</v>
      </c>
      <c r="F121" s="508"/>
      <c r="G121" s="508"/>
      <c r="H121" s="508"/>
    </row>
    <row r="122" spans="2:19" s="1" customFormat="1">
      <c r="B122" s="31"/>
    </row>
    <row r="123" spans="2:19" s="1" customFormat="1" ht="12.75">
      <c r="B123" s="31"/>
      <c r="C123" s="26" t="s">
        <v>20</v>
      </c>
      <c r="E123" s="1" t="s">
        <v>222</v>
      </c>
      <c r="F123" s="24"/>
      <c r="I123" s="26" t="s">
        <v>21</v>
      </c>
      <c r="J123" s="49" t="str">
        <f>IF(J12="","",J12)</f>
        <v/>
      </c>
    </row>
    <row r="124" spans="2:19" s="1" customFormat="1">
      <c r="B124" s="31"/>
    </row>
    <row r="125" spans="2:19" s="1" customFormat="1" ht="12.75">
      <c r="B125" s="31"/>
      <c r="C125" s="26" t="s">
        <v>24</v>
      </c>
      <c r="F125" s="24" t="s">
        <v>225</v>
      </c>
      <c r="I125" s="26" t="s">
        <v>30</v>
      </c>
      <c r="J125" s="29"/>
    </row>
    <row r="126" spans="2:19" s="1" customFormat="1" ht="12.75">
      <c r="B126" s="31"/>
      <c r="C126" s="26" t="s">
        <v>28</v>
      </c>
      <c r="F126" s="24"/>
      <c r="I126" s="26" t="s">
        <v>32</v>
      </c>
      <c r="J126" s="184"/>
    </row>
    <row r="127" spans="2:19" s="1" customFormat="1">
      <c r="B127" s="31"/>
    </row>
    <row r="128" spans="2:19" s="10" customFormat="1" ht="24">
      <c r="B128" s="101"/>
      <c r="C128" s="102" t="s">
        <v>109</v>
      </c>
      <c r="D128" s="103" t="s">
        <v>60</v>
      </c>
      <c r="E128" s="103" t="s">
        <v>56</v>
      </c>
      <c r="F128" s="103" t="s">
        <v>57</v>
      </c>
      <c r="G128" s="103" t="s">
        <v>110</v>
      </c>
      <c r="H128" s="103" t="s">
        <v>111</v>
      </c>
      <c r="I128" s="103" t="s">
        <v>112</v>
      </c>
      <c r="J128" s="103" t="s">
        <v>92</v>
      </c>
      <c r="L128" s="56" t="s">
        <v>1</v>
      </c>
      <c r="M128" s="56" t="s">
        <v>39</v>
      </c>
      <c r="N128" s="56" t="s">
        <v>114</v>
      </c>
      <c r="O128" s="56" t="s">
        <v>115</v>
      </c>
      <c r="P128" s="56" t="s">
        <v>116</v>
      </c>
      <c r="Q128" s="56" t="s">
        <v>117</v>
      </c>
      <c r="R128" s="56" t="s">
        <v>118</v>
      </c>
      <c r="S128" s="57" t="s">
        <v>119</v>
      </c>
    </row>
    <row r="129" spans="2:64" s="1" customFormat="1" ht="15.75">
      <c r="B129" s="31"/>
      <c r="C129" s="60" t="s">
        <v>120</v>
      </c>
      <c r="J129" s="463">
        <f>J136</f>
        <v>0</v>
      </c>
      <c r="L129" s="50"/>
      <c r="M129" s="50"/>
      <c r="N129" s="50"/>
      <c r="O129" s="104" t="e">
        <f>O130+#REF!+#REF!</f>
        <v>#REF!</v>
      </c>
      <c r="P129" s="50"/>
      <c r="Q129" s="104" t="e">
        <f>Q130+#REF!+#REF!</f>
        <v>#REF!</v>
      </c>
      <c r="R129" s="50"/>
      <c r="S129" s="105" t="e">
        <f>S130+#REF!+#REF!</f>
        <v>#REF!</v>
      </c>
      <c r="AS129" s="16" t="s">
        <v>74</v>
      </c>
      <c r="AT129" s="16" t="s">
        <v>94</v>
      </c>
      <c r="BJ129" s="106" t="e">
        <f>BJ130+#REF!+#REF!</f>
        <v>#REF!</v>
      </c>
    </row>
    <row r="130" spans="2:64" s="11" customFormat="1" ht="15">
      <c r="B130" s="107"/>
      <c r="C130" s="131"/>
      <c r="D130" s="143"/>
      <c r="E130" s="144" t="s">
        <v>87</v>
      </c>
      <c r="F130" s="144" t="s">
        <v>170</v>
      </c>
      <c r="G130" s="144"/>
      <c r="H130" s="145"/>
      <c r="I130" s="146"/>
      <c r="J130" s="146">
        <f>J136</f>
        <v>0</v>
      </c>
      <c r="O130" s="109" t="e">
        <f>O131+O136+#REF!+#REF!+#REF!</f>
        <v>#REF!</v>
      </c>
      <c r="Q130" s="109" t="e">
        <f>Q131+Q136+#REF!+#REF!+#REF!</f>
        <v>#REF!</v>
      </c>
      <c r="S130" s="110" t="e">
        <f>S131+S136+#REF!+#REF!+#REF!</f>
        <v>#REF!</v>
      </c>
      <c r="AQ130" s="108" t="s">
        <v>19</v>
      </c>
      <c r="AS130" s="111" t="s">
        <v>74</v>
      </c>
      <c r="AT130" s="111" t="s">
        <v>75</v>
      </c>
      <c r="AX130" s="108" t="s">
        <v>122</v>
      </c>
      <c r="BJ130" s="112" t="e">
        <f>BJ131+BJ136+#REF!+#REF!+#REF!</f>
        <v>#REF!</v>
      </c>
    </row>
    <row r="131" spans="2:64" s="11" customFormat="1" ht="12.75">
      <c r="B131" s="107"/>
      <c r="C131" s="131"/>
      <c r="D131" s="147"/>
      <c r="E131" s="133" t="s">
        <v>177</v>
      </c>
      <c r="F131" s="148" t="s">
        <v>171</v>
      </c>
      <c r="G131" s="148"/>
      <c r="H131" s="149"/>
      <c r="I131" s="150"/>
      <c r="J131" s="150">
        <f>J132</f>
        <v>0</v>
      </c>
      <c r="O131" s="109">
        <f>SUM(O132:O135)</f>
        <v>0</v>
      </c>
      <c r="Q131" s="109">
        <f>SUM(Q132:Q135)</f>
        <v>1.2E-4</v>
      </c>
      <c r="S131" s="110">
        <f>SUM(S132:S135)</f>
        <v>0.23</v>
      </c>
      <c r="AQ131" s="108" t="s">
        <v>19</v>
      </c>
      <c r="AS131" s="111" t="s">
        <v>74</v>
      </c>
      <c r="AT131" s="111" t="s">
        <v>19</v>
      </c>
      <c r="AX131" s="108" t="s">
        <v>122</v>
      </c>
      <c r="BJ131" s="112">
        <f>SUM(BJ132:BJ135)</f>
        <v>0</v>
      </c>
    </row>
    <row r="132" spans="2:64" s="1" customFormat="1" ht="26.45" customHeight="1">
      <c r="B132" s="113"/>
      <c r="C132" s="131"/>
      <c r="D132" s="151">
        <v>1</v>
      </c>
      <c r="E132" s="152" t="s">
        <v>172</v>
      </c>
      <c r="F132" s="152" t="s">
        <v>171</v>
      </c>
      <c r="G132" s="152" t="s">
        <v>173</v>
      </c>
      <c r="H132" s="153">
        <v>1</v>
      </c>
      <c r="I132" s="154"/>
      <c r="J132" s="154">
        <f>H132*I132</f>
        <v>0</v>
      </c>
      <c r="L132" s="132" t="s">
        <v>1</v>
      </c>
      <c r="M132" s="114" t="s">
        <v>40</v>
      </c>
      <c r="O132" s="115">
        <f>N132*H132</f>
        <v>0</v>
      </c>
      <c r="P132" s="115">
        <v>1.2E-4</v>
      </c>
      <c r="Q132" s="115">
        <f>P132*H132</f>
        <v>1.2E-4</v>
      </c>
      <c r="R132" s="115">
        <v>0.23</v>
      </c>
      <c r="S132" s="116">
        <f>R132*H132</f>
        <v>0.23</v>
      </c>
      <c r="AQ132" s="117" t="s">
        <v>84</v>
      </c>
      <c r="AS132" s="117" t="s">
        <v>123</v>
      </c>
      <c r="AT132" s="117" t="s">
        <v>81</v>
      </c>
      <c r="AX132" s="16" t="s">
        <v>122</v>
      </c>
      <c r="BD132" s="118">
        <f>IF(M132="základní",J132,0)</f>
        <v>0</v>
      </c>
      <c r="BE132" s="118">
        <f>IF(M132="snížená",J132,0)</f>
        <v>0</v>
      </c>
      <c r="BF132" s="118">
        <f>IF(M132="zákl. přenesená",J132,0)</f>
        <v>0</v>
      </c>
      <c r="BG132" s="118">
        <f>IF(M132="sníž. přenesená",J132,0)</f>
        <v>0</v>
      </c>
      <c r="BH132" s="118">
        <f>IF(M132="nulová",J132,0)</f>
        <v>0</v>
      </c>
      <c r="BI132" s="16" t="s">
        <v>19</v>
      </c>
      <c r="BJ132" s="118">
        <f>ROUND(I132*H132,2)</f>
        <v>0</v>
      </c>
      <c r="BK132" s="16" t="s">
        <v>84</v>
      </c>
      <c r="BL132" s="117" t="s">
        <v>125</v>
      </c>
    </row>
    <row r="133" spans="2:64" s="13" customFormat="1" ht="12.75">
      <c r="B133" s="122"/>
      <c r="C133" s="131"/>
      <c r="D133" s="147"/>
      <c r="E133" s="133" t="s">
        <v>178</v>
      </c>
      <c r="F133" s="133" t="s">
        <v>189</v>
      </c>
      <c r="G133" s="148"/>
      <c r="H133" s="149"/>
      <c r="I133" s="150"/>
      <c r="J133" s="150">
        <f>SUM(J134:J135)</f>
        <v>0</v>
      </c>
      <c r="S133" s="124"/>
      <c r="AS133" s="123" t="s">
        <v>126</v>
      </c>
      <c r="AT133" s="123" t="s">
        <v>81</v>
      </c>
      <c r="AU133" s="13" t="s">
        <v>81</v>
      </c>
      <c r="AV133" s="13" t="s">
        <v>31</v>
      </c>
      <c r="AW133" s="13" t="s">
        <v>75</v>
      </c>
      <c r="AX133" s="123" t="s">
        <v>122</v>
      </c>
    </row>
    <row r="134" spans="2:64" s="14" customFormat="1">
      <c r="B134" s="125"/>
      <c r="C134" s="131"/>
      <c r="D134" s="151">
        <v>4</v>
      </c>
      <c r="E134" s="199" t="s">
        <v>190</v>
      </c>
      <c r="F134" s="140" t="s">
        <v>568</v>
      </c>
      <c r="G134" s="152" t="s">
        <v>173</v>
      </c>
      <c r="H134" s="153">
        <v>1</v>
      </c>
      <c r="I134" s="154"/>
      <c r="J134" s="154">
        <f>H134*I134</f>
        <v>0</v>
      </c>
      <c r="S134" s="127"/>
      <c r="AS134" s="126" t="s">
        <v>126</v>
      </c>
      <c r="AT134" s="126" t="s">
        <v>81</v>
      </c>
      <c r="AU134" s="14" t="s">
        <v>84</v>
      </c>
      <c r="AV134" s="14" t="s">
        <v>31</v>
      </c>
      <c r="AW134" s="14" t="s">
        <v>19</v>
      </c>
      <c r="AX134" s="126" t="s">
        <v>122</v>
      </c>
    </row>
    <row r="135" spans="2:64" s="13" customFormat="1">
      <c r="B135" s="122"/>
      <c r="C135" s="131"/>
      <c r="D135" s="151">
        <v>5</v>
      </c>
      <c r="E135" s="152">
        <v>44003000</v>
      </c>
      <c r="F135" s="140" t="s">
        <v>191</v>
      </c>
      <c r="G135" s="152" t="s">
        <v>173</v>
      </c>
      <c r="H135" s="153">
        <v>1</v>
      </c>
      <c r="I135" s="154"/>
      <c r="J135" s="154">
        <f>H135*I135</f>
        <v>0</v>
      </c>
      <c r="S135" s="124"/>
      <c r="AS135" s="123" t="s">
        <v>126</v>
      </c>
      <c r="AT135" s="123" t="s">
        <v>81</v>
      </c>
      <c r="AU135" s="13" t="s">
        <v>81</v>
      </c>
      <c r="AV135" s="13" t="s">
        <v>31</v>
      </c>
      <c r="AW135" s="13" t="s">
        <v>19</v>
      </c>
      <c r="AX135" s="123" t="s">
        <v>122</v>
      </c>
    </row>
    <row r="136" spans="2:64" s="11" customFormat="1" ht="15">
      <c r="B136" s="107"/>
      <c r="C136" s="131"/>
      <c r="D136" s="157"/>
      <c r="E136" s="158"/>
      <c r="F136" s="158" t="s">
        <v>160</v>
      </c>
      <c r="G136" s="158"/>
      <c r="H136" s="159"/>
      <c r="I136" s="160"/>
      <c r="J136" s="160">
        <f>J131</f>
        <v>0</v>
      </c>
      <c r="O136" s="109" t="e">
        <f>SUM(#REF!)</f>
        <v>#REF!</v>
      </c>
      <c r="Q136" s="109" t="e">
        <f>SUM(#REF!)</f>
        <v>#REF!</v>
      </c>
      <c r="S136" s="110" t="e">
        <f>SUM(#REF!)</f>
        <v>#REF!</v>
      </c>
      <c r="AQ136" s="108" t="s">
        <v>19</v>
      </c>
      <c r="AS136" s="111" t="s">
        <v>74</v>
      </c>
      <c r="AT136" s="111" t="s">
        <v>19</v>
      </c>
      <c r="AX136" s="108" t="s">
        <v>122</v>
      </c>
      <c r="BJ136" s="112" t="e">
        <f>SUM(#REF!)</f>
        <v>#REF!</v>
      </c>
    </row>
  </sheetData>
  <mergeCells count="9">
    <mergeCell ref="E87:H87"/>
    <mergeCell ref="E119:H119"/>
    <mergeCell ref="E121:H121"/>
    <mergeCell ref="K2:U2"/>
    <mergeCell ref="E7:H7"/>
    <mergeCell ref="E9:H9"/>
    <mergeCell ref="E18:H18"/>
    <mergeCell ref="E27:H27"/>
    <mergeCell ref="E85:H85"/>
  </mergeCells>
  <pageMargins left="0.7" right="0.7" top="0.78740157499999996" bottom="0.78740157499999996" header="0.3" footer="0.3"/>
  <pageSetup scale="75" orientation="portrait" r:id="rId1"/>
  <rowBreaks count="1" manualBreakCount="1"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Rekapitulace stavby</vt:lpstr>
      <vt:lpstr>ASŘ</vt:lpstr>
      <vt:lpstr>EI</vt:lpstr>
      <vt:lpstr>ZTI</vt:lpstr>
      <vt:lpstr>Vybavení-mrazírny</vt:lpstr>
      <vt:lpstr>Ostatní-zařízení</vt:lpstr>
      <vt:lpstr>VRN</vt:lpstr>
      <vt:lpstr>'Rekapitulace stavby'!Názvy_tisku</vt:lpstr>
      <vt:lpstr>ASŘ!Oblast_tisku</vt:lpstr>
      <vt:lpstr>EI!Oblast_tisku</vt:lpstr>
      <vt:lpstr>'Ostatní-zařízení'!Oblast_tisku</vt:lpstr>
      <vt:lpstr>'Rekapitulace stavby'!Oblast_tisku</vt:lpstr>
      <vt:lpstr>VRN!Oblast_tisku</vt:lpstr>
      <vt:lpstr>'Vybavení-mrazírny'!Oblast_tisku</vt:lpstr>
      <vt:lpstr>ZTI!Oblast_tisku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DESKTOP-M9DBVT6\PC</dc:creator>
  <cp:lastModifiedBy>Martin Rabas</cp:lastModifiedBy>
  <cp:lastPrinted>2025-11-20T10:24:01Z</cp:lastPrinted>
  <dcterms:created xsi:type="dcterms:W3CDTF">2022-06-02T10:29:42Z</dcterms:created>
  <dcterms:modified xsi:type="dcterms:W3CDTF">2025-12-09T16:55:53Z</dcterms:modified>
</cp:coreProperties>
</file>