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782\Desktop\IOR\Metodický pokyn k šetření IOR - AKTUÁLNÍ\MP Postup při šetření IOR 2023\MP 2023\"/>
    </mc:Choice>
  </mc:AlternateContent>
  <xr:revisionPtr revIDLastSave="0" documentId="13_ncr:1_{351AB533-34B1-4405-87C5-CF2FB0694AE7}" xr6:coauthVersionLast="47" xr6:coauthVersionMax="47" xr10:uidLastSave="{00000000-0000-0000-0000-000000000000}"/>
  <bookViews>
    <workbookView xWindow="-120" yWindow="-120" windowWidth="29040" windowHeight="17640" xr2:uid="{357673A0-839B-4238-9BF7-D306AA70BFE3}"/>
  </bookViews>
  <sheets>
    <sheet name="SOUHRNNÁ TABULKA" sheetId="2" r:id="rId1"/>
    <sheet name="PŮDA" sheetId="7" r:id="rId2"/>
    <sheet name="HNOJENÍ" sheetId="3" r:id="rId3"/>
    <sheet name="PĚSTITELSKÉ STRATEGIE" sheetId="4" r:id="rId4"/>
    <sheet name="POR" sheetId="5" r:id="rId5"/>
    <sheet name="PRAXE" sheetId="6" r:id="rId6"/>
    <sheet name="vzorec" sheetId="8" state="hidden" r:id="rId7"/>
  </sheets>
  <definedNames>
    <definedName name="_Hlk33597918" localSheetId="2">HNOJENÍ!$A$1</definedName>
    <definedName name="_Hlk34130483" localSheetId="2">HNOJENÍ!#REF!</definedName>
    <definedName name="_Hlk34396566" localSheetId="3">'PĚSTITELSKÉ STRATEGIE'!#REF!</definedName>
    <definedName name="_Hlk38623360" localSheetId="2">HNOJENÍ!#REF!</definedName>
    <definedName name="_Hlk40352780" localSheetId="4">POR!$A$48</definedName>
    <definedName name="_Hlk40700827" localSheetId="0">'SOUHRNNÁ TABULKA'!$A$4</definedName>
    <definedName name="_Hlk43102128" localSheetId="2">HNOJENÍ!$B$6</definedName>
    <definedName name="_Hlk43799266" localSheetId="1">PŮDA!#REF!</definedName>
    <definedName name="_Hlk43800586" localSheetId="1">PŮDA!#REF!</definedName>
    <definedName name="_Hlk43800700" localSheetId="1">PŮDA!#REF!</definedName>
    <definedName name="_Hlk43801141" localSheetId="1">PŮDA!#REF!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4" l="1"/>
  <c r="S57" i="3"/>
  <c r="S55" i="3"/>
  <c r="O3" i="4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2" i="5"/>
  <c r="J11" i="5"/>
  <c r="J10" i="5"/>
  <c r="J9" i="5"/>
  <c r="J8" i="5"/>
  <c r="J7" i="5"/>
  <c r="J6" i="5"/>
  <c r="J5" i="5"/>
  <c r="J4" i="5"/>
  <c r="J3" i="5"/>
  <c r="O15" i="4"/>
  <c r="O48" i="4"/>
  <c r="O47" i="4"/>
  <c r="O46" i="4"/>
  <c r="O45" i="4"/>
  <c r="O44" i="4"/>
  <c r="O43" i="4"/>
  <c r="O39" i="4"/>
  <c r="O34" i="4"/>
  <c r="O33" i="4"/>
  <c r="O32" i="4"/>
  <c r="O31" i="4"/>
  <c r="O29" i="4"/>
  <c r="O27" i="4"/>
  <c r="O26" i="4"/>
  <c r="O25" i="4"/>
  <c r="O24" i="4"/>
  <c r="O23" i="4"/>
  <c r="O22" i="4"/>
  <c r="O21" i="4"/>
  <c r="O20" i="4"/>
  <c r="O18" i="4"/>
  <c r="O17" i="4"/>
  <c r="O16" i="4"/>
  <c r="O14" i="4"/>
  <c r="O13" i="4"/>
  <c r="O12" i="4"/>
  <c r="O11" i="4"/>
  <c r="O10" i="4"/>
  <c r="O9" i="4"/>
  <c r="O8" i="4"/>
  <c r="O7" i="4"/>
  <c r="O6" i="4"/>
  <c r="O5" i="4"/>
  <c r="O4" i="4"/>
  <c r="S3" i="3"/>
  <c r="S43" i="3"/>
  <c r="S38" i="3"/>
  <c r="S56" i="3"/>
  <c r="S74" i="3"/>
  <c r="S73" i="3"/>
  <c r="S72" i="3"/>
  <c r="S70" i="3"/>
  <c r="S71" i="3"/>
  <c r="S69" i="3"/>
  <c r="S67" i="3"/>
  <c r="S68" i="3"/>
  <c r="S66" i="3"/>
  <c r="S65" i="3"/>
  <c r="S64" i="3"/>
  <c r="S63" i="3"/>
  <c r="S62" i="3"/>
  <c r="S58" i="3"/>
  <c r="S51" i="3"/>
  <c r="S54" i="3"/>
  <c r="S53" i="3"/>
  <c r="S52" i="3"/>
  <c r="S50" i="3"/>
  <c r="S49" i="3"/>
  <c r="S48" i="3"/>
  <c r="S47" i="3"/>
  <c r="S46" i="3" l="1"/>
  <c r="S31" i="3"/>
  <c r="S44" i="3"/>
  <c r="S39" i="3"/>
  <c r="S45" i="3" l="1"/>
  <c r="S42" i="3"/>
  <c r="S41" i="3"/>
  <c r="S40" i="3"/>
  <c r="S37" i="3"/>
  <c r="S36" i="3"/>
  <c r="S35" i="3"/>
  <c r="S34" i="3"/>
  <c r="S33" i="3"/>
  <c r="S32" i="3"/>
  <c r="S30" i="3"/>
  <c r="S29" i="3" l="1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J3" i="7"/>
  <c r="J25" i="7"/>
  <c r="J27" i="7"/>
  <c r="J26" i="7"/>
  <c r="J29" i="7"/>
  <c r="J28" i="7"/>
  <c r="J24" i="7"/>
  <c r="J17" i="7"/>
  <c r="J16" i="7"/>
  <c r="J15" i="7"/>
  <c r="J14" i="7"/>
  <c r="J13" i="7"/>
  <c r="J12" i="7"/>
  <c r="J11" i="7"/>
  <c r="J10" i="7"/>
  <c r="J9" i="7"/>
  <c r="J8" i="7"/>
  <c r="J7" i="7"/>
  <c r="J4" i="7"/>
  <c r="J5" i="7"/>
  <c r="J6" i="7"/>
  <c r="D34" i="8" l="1"/>
  <c r="S76" i="3" l="1"/>
  <c r="J61" i="5" l="1"/>
  <c r="J48" i="7"/>
  <c r="O5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1E1807-5362-4EE2-B868-536D4C187796}" keepAlive="1" name="Dotaz – Tabulka2" description="Připojení k dotazu produktu Tabulka2 v sešitě" type="5" refreshedVersion="0" background="1">
    <dbPr connection="Provider=Microsoft.Mashup.OleDb.1;Data Source=$Workbook$;Location=Tabulka2;Extended Properties=&quot;&quot;" command="SELECT * FROM [Tabulka2]"/>
  </connection>
  <connection id="2" xr16:uid="{03CFB8AF-72A5-42E1-A1FF-9E4F348C2014}" keepAlive="1" name="Dotaz – Tabulka5" description="Připojení k dotazu produktu Tabulka5 v sešitě" type="5" refreshedVersion="0" background="1">
    <dbPr connection="Provider=Microsoft.Mashup.OleDb.1;Data Source=$Workbook$;Location=Tabulka5;Extended Properties=&quot;&quot;" command="SELECT * FROM [Tabulka5]"/>
  </connection>
</connections>
</file>

<file path=xl/sharedStrings.xml><?xml version="1.0" encoding="utf-8"?>
<sst xmlns="http://schemas.openxmlformats.org/spreadsheetml/2006/main" count="997" uniqueCount="390">
  <si>
    <t xml:space="preserve">Příloha č. 1 Formulář pro zjištění míry a úrovně využití obecných zásad integrované ochrany rostlin v zemědělské praxi </t>
  </si>
  <si>
    <t>Název subjektu</t>
  </si>
  <si>
    <t>Datum šetření</t>
  </si>
  <si>
    <t>Šetření probíhá poprvé</t>
  </si>
  <si>
    <t>ANO</t>
  </si>
  <si>
    <t>Lokalizace subjektu dle kraje</t>
  </si>
  <si>
    <t>Lokalizace subjektu dle oblasti</t>
  </si>
  <si>
    <t>Erozně ohrožené pozemky</t>
  </si>
  <si>
    <t>NE</t>
  </si>
  <si>
    <t>Nahlášená erozní událost</t>
  </si>
  <si>
    <t>Živočišná produkce</t>
  </si>
  <si>
    <t>Bioplynová stanice (BP)</t>
  </si>
  <si>
    <t>Výměra komodit určených pro BP</t>
  </si>
  <si>
    <t>ha/rok</t>
  </si>
  <si>
    <t>AZZP/ jiný systém zkoušení půd</t>
  </si>
  <si>
    <t>Bilanční kalkulačka org. hmoty</t>
  </si>
  <si>
    <t>Výsledek šetření:</t>
  </si>
  <si>
    <t>I. IOR ve vztahu k půdě a jejímu zpracování</t>
  </si>
  <si>
    <t>1.</t>
  </si>
  <si>
    <t>a)</t>
  </si>
  <si>
    <t>využívám orbu</t>
  </si>
  <si>
    <t>b)</t>
  </si>
  <si>
    <t>využívám bezorebné zpracování půdy</t>
  </si>
  <si>
    <t>c)</t>
  </si>
  <si>
    <t>orbu i bezorebné zpracování (převažuje orba)</t>
  </si>
  <si>
    <t>d)</t>
  </si>
  <si>
    <t>orbu i bezorebné zpracování (převažuje bezorebné zpracování půdy)</t>
  </si>
  <si>
    <t>2.</t>
  </si>
  <si>
    <t>ihned po sklizni + podmítka je ošetřena válením</t>
  </si>
  <si>
    <t>ihned po sklizni</t>
  </si>
  <si>
    <t>v nejbližším možném termínu</t>
  </si>
  <si>
    <t>termín není řešen</t>
  </si>
  <si>
    <t>není podmítnuto</t>
  </si>
  <si>
    <t>3.</t>
  </si>
  <si>
    <t>provádím preventivně</t>
  </si>
  <si>
    <t>provádím v případě problému</t>
  </si>
  <si>
    <t>neprovádím</t>
  </si>
  <si>
    <t>hluboká orba</t>
  </si>
  <si>
    <t>%</t>
  </si>
  <si>
    <t>hluboké kypření</t>
  </si>
  <si>
    <t>podrývání</t>
  </si>
  <si>
    <t>e)</t>
  </si>
  <si>
    <t>4.</t>
  </si>
  <si>
    <t xml:space="preserve">neprovádím z důvodu, že nehospodařím na erozně ohrožených pozemcích </t>
  </si>
  <si>
    <r>
      <t>neprovádím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a mám nahlášenou opakovanou erozní událost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</si>
  <si>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zakládání porostů do ochranné plodiny</t>
  </si>
  <si>
    <t>pásové střídání plodin</t>
  </si>
  <si>
    <t>setí do mělké podmítky s posklizňovými zbytky</t>
  </si>
  <si>
    <t>f)</t>
  </si>
  <si>
    <t>strip till</t>
  </si>
  <si>
    <t>g)</t>
  </si>
  <si>
    <t>protierozní příkopy a průlehy, ochranné hrázky</t>
  </si>
  <si>
    <t>h)</t>
  </si>
  <si>
    <t>zatravněné údolnice</t>
  </si>
  <si>
    <t>i)</t>
  </si>
  <si>
    <t>zakládání porostů po vrstevnici</t>
  </si>
  <si>
    <t>j)</t>
  </si>
  <si>
    <t>zvyšování organické hmoty v půdě</t>
  </si>
  <si>
    <t>k)</t>
  </si>
  <si>
    <t>větrolamy</t>
  </si>
  <si>
    <t>l)</t>
  </si>
  <si>
    <t>přenosné zábrany</t>
  </si>
  <si>
    <t>závlaha pro zlepšení vlhkostního režimu půd</t>
  </si>
  <si>
    <t>Body celkem:</t>
  </si>
  <si>
    <t>II. IOR ve vztahu k hnojení</t>
  </si>
  <si>
    <t>15 a více % orné půdy</t>
  </si>
  <si>
    <t>0% orné půdy</t>
  </si>
  <si>
    <t>vápnění v pravidelných cyklech (1x/3-5 let)</t>
  </si>
  <si>
    <t>let</t>
  </si>
  <si>
    <t>omezení kyselých vstupů (průmyslová hnojiva, pesticidy)</t>
  </si>
  <si>
    <t>omezení monokultur</t>
  </si>
  <si>
    <t>zastoupení víceletých pícnin min. na 12 % ploch ročně</t>
  </si>
  <si>
    <t>5.</t>
  </si>
  <si>
    <t>chlévský hnůj</t>
  </si>
  <si>
    <t>kejda</t>
  </si>
  <si>
    <t>močůvka</t>
  </si>
  <si>
    <t>komposty</t>
  </si>
  <si>
    <t>vlastní/koupený/získaný digestát</t>
  </si>
  <si>
    <t>6.</t>
  </si>
  <si>
    <t>t</t>
  </si>
  <si>
    <t>0/-2</t>
  </si>
  <si>
    <t>jiné:</t>
  </si>
  <si>
    <t>Statková hnojiva nejsou do BPS podnikem dodávána</t>
  </si>
  <si>
    <t>7.</t>
  </si>
  <si>
    <t>malý rozsah porušení</t>
  </si>
  <si>
    <t>střední rozsah porušení</t>
  </si>
  <si>
    <t>velký rozsah porušení</t>
  </si>
  <si>
    <t>III. IOR ve vztahu k pěstitelským strategiím</t>
  </si>
  <si>
    <t>ha</t>
  </si>
  <si>
    <r>
      <t xml:space="preserve">Kolik let po sobě pěstujete na stejném pozemku kukuřici v monokultuře?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</si>
  <si>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kukuřice není vůbec pěstovaná</t>
  </si>
  <si>
    <t>5–10 %</t>
  </si>
  <si>
    <t>původní odrůda:</t>
  </si>
  <si>
    <t>nová odrůda:</t>
  </si>
  <si>
    <t>odolnost odrůd není prioritní</t>
  </si>
  <si>
    <r>
      <t xml:space="preserve">Používáte osivo/sadbu testované na zdravotní stav?                  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</si>
  <si>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většinou ne</t>
  </si>
  <si>
    <t>nikdy</t>
  </si>
  <si>
    <t>IV. IOR ve vztahu ke škodlivým organismům a jejich regulaci</t>
  </si>
  <si>
    <t>registr POR</t>
  </si>
  <si>
    <t>Někdy</t>
  </si>
  <si>
    <r>
      <t xml:space="preserve">Provádíte pravidelně vlastní pozorování pozemků/porostů kde hospodaříte s cílem zjistit aktuální stav zaplevelení?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</si>
  <si>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ano, je určovaná míra zaplevelení a bližší identifikace plevelů</t>
  </si>
  <si>
    <t xml:space="preserve">ano, je určována míra zaplevelení </t>
  </si>
  <si>
    <t>herbicidy nebyly v aktuálním roce použity</t>
  </si>
  <si>
    <t>použité osivo/sadba je ošetřeno proti ŠO, u kterých je riziko škod významné (používání mořeného osiva)</t>
  </si>
  <si>
    <t xml:space="preserve">jsou používány pouze POR povolené k použití v ekologickém zemědělství </t>
  </si>
  <si>
    <t>po vyhodnocení všech skutečností nebyly fungicidy v aktuálním roce použity</t>
  </si>
  <si>
    <t>po vyhodnocení všech skutečností nebyly insekticidy v aktuálním roce použity</t>
  </si>
  <si>
    <t>střídání POR s různým mechanismem účinku</t>
  </si>
  <si>
    <t>dodržování max. počtu aplikací téže účinné látky nebo látek nacházejících se ve stejné skupině účinných látek za sezonu</t>
  </si>
  <si>
    <t>dodržování vhodného termínu aplikace, na správné vývojové stádium ŠO, podle fenologie plodiny a dovršení prahu škodlivosti</t>
  </si>
  <si>
    <t>v případě použití tank-mixu je postupováno v souladu s legislativou a jsou respektovány zásady zachování plné účinnosti všech komponentů</t>
  </si>
  <si>
    <t xml:space="preserve">biologické přípravky a další pomocné prostředky na ochranu rostlin </t>
  </si>
  <si>
    <t>pomocné rostlinné přípravky (biostimulanty)</t>
  </si>
  <si>
    <t>podpora užitečných organismů (např. umisťování berliček do porostů jako podpora hubení hraboše)</t>
  </si>
  <si>
    <t>GMO plodiny (kukuřice)</t>
  </si>
  <si>
    <t>mechanická likvidace plevelů (př. meziřádková kultivace, plečkování)</t>
  </si>
  <si>
    <t>potlačení výskytu ŠO zařazením vhodné plodiny (např. odplevelující plodiny atp.)</t>
  </si>
  <si>
    <t>protiúletové zařízení</t>
  </si>
  <si>
    <t>při výsevu mořeného osiva použití deflektorů</t>
  </si>
  <si>
    <t>precizní aplikace POR za použití online senzorového systému</t>
  </si>
  <si>
    <t>pásová aplikace</t>
  </si>
  <si>
    <t>malý rozsah porušení (u 1 POR)</t>
  </si>
  <si>
    <t>střední rozsah porušení (u 2–4 POR)</t>
  </si>
  <si>
    <t>velký rozsah porušení (u 5 a více POR)</t>
  </si>
  <si>
    <t>V následujících tabulkách prosím uvádějte konkrétní informace vyplývající ze současného nastavení praxe</t>
  </si>
  <si>
    <t>I.</t>
  </si>
  <si>
    <t>II.</t>
  </si>
  <si>
    <t>III.</t>
  </si>
  <si>
    <t>Co by bylo z vašeho pohledu vhodné udělat k dosažení lepšího stavu půd?</t>
  </si>
  <si>
    <t>Vidíte v praxi nějaké překážky, které vám komplikují nebo neumožňují upravovat pH půd dle jejích aktuálního stavu a s ohledem na potřeby jednotlivých plodin?</t>
  </si>
  <si>
    <t>Vidíte v praxi nějaké překážky, které vám komplikují nebo neumožňují dodávat do půdy takové množství kvalitní organické hmoty, které by bylo třeba?</t>
  </si>
  <si>
    <t>Vidíte v praxi nějaké překážky, které vám neumožnují dodržovat vyrovnanou bilanci všech živin nebo vám toto komplikují?</t>
  </si>
  <si>
    <t>Co Vás nejvíce ovlivňuje při sestavování osevního postupu?</t>
  </si>
  <si>
    <t>VI.</t>
  </si>
  <si>
    <t>Co by bylo z vašeho pohledu vhodné změnit, aby došlo ke zlepšení kvality sestavovaných OP?</t>
  </si>
  <si>
    <t>Kolikrát v současnosti provádíte ošetření následujících plodin proti chorobám, škůdcům a plevelům? Jaká by mohla být bilance počtu ošetření v souvislosti s restrikcemi POR?</t>
  </si>
  <si>
    <t>Obilniny</t>
  </si>
  <si>
    <t>Fungicidy:</t>
  </si>
  <si>
    <t>Výhled:</t>
  </si>
  <si>
    <t>Insekticidy:</t>
  </si>
  <si>
    <t>Herbicidy:</t>
  </si>
  <si>
    <t>Řepka oz.</t>
  </si>
  <si>
    <t xml:space="preserve">Brambory </t>
  </si>
  <si>
    <t>(běžná plocha)</t>
  </si>
  <si>
    <t>IV.</t>
  </si>
  <si>
    <t>V.</t>
  </si>
  <si>
    <t>*čl. 55 Nařízení EP a Rady (ES) č. 1107/2009 o uvádění přípravků na ochranu rostlin na trh a § 5 zákona č. 326/2004 Sb., o rostlinolékařské péči a o změně některých souvisejících zákonů, ve znění pozdějších předpisů v návaznosti na vyhlášku č. 205/2012 Sb., o obecných zásadách integrované ochrany rostlin</t>
  </si>
  <si>
    <r>
      <t>Cílem šetření je získat ucelené informace o aktuálním stavu zemědělské prvovýroby a na základě právních předpisů v oblasti ochrany rostlin*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stanovit míru, se kterou jsou zde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uplatňovány zásady integrované ochrany rostlin. Pro úplnost jsou do formuláře zařazeny otázky zaměřené na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Times New Roman"/>
        <family val="1"/>
        <charset val="238"/>
      </rPr>
      <t>odhalení slabin, které mohou hospodaření v souladu s obecnými zásadami IOR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v zemědělské prvovýrobě komplikovat. Výsledky šetření budou v každém kalendářním roce shrnuty do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Times New Roman"/>
        <family val="1"/>
        <charset val="238"/>
      </rPr>
      <t>závěrečné zprávy a poskytnuty příslušnému odboru MZE pro další využití při tvorbě SZP. Závěrečná zpráva může dále sloužit výzkumným ústavům jako podklad a impuls pro vývoj nových/alternativních postupů, se zaměřením na IOR a využití v praxi nebo samotným prvovýrobcům, jako podnět k vlastnímu rozvoji.</t>
    </r>
  </si>
  <si>
    <t>Za ÚKZÚZ vyřizuje</t>
  </si>
  <si>
    <t>10–20 %</t>
  </si>
  <si>
    <t>více než 20 %</t>
  </si>
  <si>
    <t>PŮDA</t>
  </si>
  <si>
    <t>HNOJENÍ</t>
  </si>
  <si>
    <t>PĚST.STRAT.</t>
  </si>
  <si>
    <t>POR</t>
  </si>
  <si>
    <t>provádím u všech pozemků, včetně erozně neohrožených</t>
  </si>
  <si>
    <t>přímý výsev meziplodiny</t>
  </si>
  <si>
    <t>provádím u všech pozemků ohrožených erozí, ale také preventivně u pozemků/porostů, kde by mohlo dle vlastního úsudku k erozi dojít</t>
  </si>
  <si>
    <t>nehospodařím na erozně ohrožených pozemcích, ale preventivně provádím protierozní opatření u pozemků/porostů, kde by mohlo dle vlastního úsudku k erozi dojít</t>
  </si>
  <si>
    <t>8.</t>
  </si>
  <si>
    <t>**jedná se zejména o účast na školeních/seminářích, které jsou pořádané zemědělskými univerzitami, výzkumnými ústavy, MZe, ÚKZÚZ, Agrární komorou, pěstitelskými svazy a dalšími sdruženími zabývajícími se oblastí rostlinné produkce, ochrany půdy a ochrany rostlin. Preferovány jsou akce pořádané nezávislými odbornými skupinami.</t>
  </si>
  <si>
    <t>Práce s následujícími údaji z BPEJ/ Půda v číslech/ LPIS</t>
  </si>
  <si>
    <t>provádím u všech pozemků ohrožených erozí</t>
  </si>
  <si>
    <t>m)</t>
  </si>
  <si>
    <t>n)</t>
  </si>
  <si>
    <t>o)</t>
  </si>
  <si>
    <t>p)</t>
  </si>
  <si>
    <t>odkameňování</t>
  </si>
  <si>
    <t>obsev</t>
  </si>
  <si>
    <t>pěstování meziplodin proti utužení půdy (biodrill efekt)</t>
  </si>
  <si>
    <r>
      <t xml:space="preserve">Pěstujete meziplodiny?             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</si>
  <si>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pěstuji zlepšující netržní plodiny</t>
  </si>
  <si>
    <t>podsevové meziplodiny</t>
  </si>
  <si>
    <t>letní a strniskové meziplodiny</t>
  </si>
  <si>
    <t>ozimé meziplodiny</t>
  </si>
  <si>
    <t>Pokud používáte k likvidaci plevelů herbicidy, který termín pro ošetření upřednostňujete?</t>
  </si>
  <si>
    <t>pěstování luskoobilných směsí</t>
  </si>
  <si>
    <t>ochranné pásy (přerušovací, zasakovací)</t>
  </si>
  <si>
    <t>podsev (podsevové meziplodiny)</t>
  </si>
  <si>
    <t>Jste spokojeni s osevním postupem, který užíváte? Existuje ve vašem podniku více OP? Kolika honné tyto osevní postupy jsou?</t>
  </si>
  <si>
    <t>Zohledňujete při výběru POR také jiné parametry př. účinnost?</t>
  </si>
  <si>
    <t>V případě, že provádíte vlastní pozorování, máte k dispozici data z meteostanic a nástroje monitoringu škodlivých organismů (ŠO)?</t>
  </si>
  <si>
    <t xml:space="preserve">jiné (jaké): </t>
  </si>
  <si>
    <t xml:space="preserve">jiná (jaká): </t>
  </si>
  <si>
    <t>q)</t>
  </si>
  <si>
    <t>výběr plodin s odpovídající ochrannou funkcí, které lze pěstovat bez omezení</t>
  </si>
  <si>
    <t>pro monitoring ŠO jsou využívány:</t>
  </si>
  <si>
    <t>Máte-li vlastní skladové prostory, provádite jejich pravidelnou deratizaci, dezinfekci, dezinsekci (DDD)?</t>
  </si>
  <si>
    <r>
      <t xml:space="preserve">V případě, že meziplodiny pěstujete, vyberte, které využíváte.          (možných </t>
    </r>
    <r>
      <rPr>
        <b/>
        <u/>
        <sz val="10"/>
        <rFont val="Times New Roman"/>
        <family val="1"/>
        <charset val="238"/>
      </rPr>
      <t>více odpovědí</t>
    </r>
    <r>
      <rPr>
        <sz val="10"/>
        <rFont val="Times New Roman"/>
        <family val="1"/>
        <charset val="238"/>
      </rPr>
      <t>)</t>
    </r>
  </si>
  <si>
    <t>Od posledního rozboru se výměra orné půdy s nízkým obsahem přístupného „P“:</t>
  </si>
  <si>
    <t>Od posledního rozboru se výměra orné půdy s nízkým obsahem přístupného „K“:</t>
  </si>
  <si>
    <t>V kategorii s nízkým obsahem přístupného „P“ se nachází:</t>
  </si>
  <si>
    <t>V kategorii s nízkým obsahem přístupného „K“ se nachází:</t>
  </si>
  <si>
    <t>„N“ je hnojeno na předpokládaný výnos plodin, přičemž je zohledněno množství "N" aplikovaného k předchozí plodině a druh použitého hnojiva</t>
  </si>
  <si>
    <t>„N“ je hnojeno na předpokládaný výnos plodin</t>
  </si>
  <si>
    <t>Přizpůsobujete zpracování půdy potřebám konkrétních pozemků?</t>
  </si>
  <si>
    <t xml:space="preserve">pěstování víceletých pícnin </t>
  </si>
  <si>
    <r>
      <t xml:space="preserve">(možných </t>
    </r>
    <r>
      <rPr>
        <b/>
        <u/>
        <sz val="10"/>
        <color theme="1"/>
        <rFont val="Times New Roman"/>
        <family val="1"/>
        <charset val="238"/>
      </rPr>
      <t>více odpovědí</t>
    </r>
    <r>
      <rPr>
        <sz val="10"/>
        <color theme="1"/>
        <rFont val="Times New Roman"/>
        <family val="1"/>
        <charset val="238"/>
      </rPr>
      <t>)</t>
    </r>
  </si>
  <si>
    <t>V případě, že protierozní opatření provádíte, vyberte která.</t>
  </si>
  <si>
    <t>výměra orné půdy (ha)</t>
  </si>
  <si>
    <r>
      <t xml:space="preserve">Velikost subjektu </t>
    </r>
    <r>
      <rPr>
        <i/>
        <sz val="9"/>
        <color rgb="FF000000"/>
        <rFont val="Times New Roman"/>
        <family val="1"/>
        <charset val="238"/>
      </rPr>
      <t>(dle orné půdy "R")</t>
    </r>
  </si>
  <si>
    <r>
      <t xml:space="preserve">řepka ozimá </t>
    </r>
    <r>
      <rPr>
        <i/>
        <sz val="8"/>
        <color theme="1"/>
        <rFont val="Times New Roman"/>
        <family val="1"/>
        <charset val="238"/>
      </rPr>
      <t>(min.5 let)</t>
    </r>
  </si>
  <si>
    <r>
      <t xml:space="preserve">brambory </t>
    </r>
    <r>
      <rPr>
        <i/>
        <sz val="8"/>
        <color theme="1"/>
        <rFont val="Times New Roman"/>
        <family val="1"/>
        <charset val="238"/>
      </rPr>
      <t>(min.4 roky)</t>
    </r>
  </si>
  <si>
    <r>
      <t xml:space="preserve">luskoviny </t>
    </r>
    <r>
      <rPr>
        <i/>
        <sz val="8"/>
        <color theme="1"/>
        <rFont val="Times New Roman"/>
        <family val="1"/>
        <charset val="238"/>
      </rPr>
      <t>(min.3 roky)</t>
    </r>
  </si>
  <si>
    <r>
      <t xml:space="preserve">obilniny </t>
    </r>
    <r>
      <rPr>
        <i/>
        <sz val="8"/>
        <color theme="1"/>
        <rFont val="Times New Roman"/>
        <family val="1"/>
        <charset val="238"/>
      </rPr>
      <t>(min.1 rok)</t>
    </r>
  </si>
  <si>
    <t>jetel/vojtěška</t>
  </si>
  <si>
    <t>přibližně</t>
  </si>
  <si>
    <t xml:space="preserve">přibližně         </t>
  </si>
  <si>
    <t>3-4 plodiny</t>
  </si>
  <si>
    <t>z výše uvedených plodin pěstuje subjekt</t>
  </si>
  <si>
    <t xml:space="preserve">1-2 plodiny </t>
  </si>
  <si>
    <r>
      <t xml:space="preserve">Nahradili jste v uplynulých 3 letech některou z odrůd vámi pěstovaných plodin odrůdou, která deklaruje lepší zdravotní stav </t>
    </r>
    <r>
      <rPr>
        <i/>
        <u/>
        <sz val="10"/>
        <color theme="1"/>
        <rFont val="Times New Roman"/>
        <family val="1"/>
        <charset val="238"/>
      </rPr>
      <t>(odolnost vůči ŠO a abiotickým vlivům)</t>
    </r>
    <r>
      <rPr>
        <sz val="10"/>
        <color theme="1"/>
        <rFont val="Times New Roman"/>
        <family val="1"/>
        <charset val="238"/>
      </rPr>
      <t xml:space="preserve"> např. na základě informací ze seznamu doporučených odrůd?    Uveďte konkrétní příklad</t>
    </r>
  </si>
  <si>
    <t>kukuřice v monokultuře není nikdy pěstovaná po sobě</t>
  </si>
  <si>
    <r>
      <t xml:space="preserve">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</si>
  <si>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r>
      <rPr>
        <b/>
        <i/>
        <u/>
        <sz val="10"/>
        <color theme="1"/>
        <rFont val="Times New Roman"/>
        <family val="1"/>
        <charset val="238"/>
      </rPr>
      <t>následné</t>
    </r>
    <r>
      <rPr>
        <sz val="10"/>
        <color theme="1"/>
        <rFont val="Times New Roman"/>
        <family val="1"/>
        <charset val="238"/>
      </rPr>
      <t xml:space="preserve"> opravy ošetření jsou prováděny cíleně, po přesné identifikaci </t>
    </r>
    <r>
      <rPr>
        <i/>
        <u/>
        <sz val="10"/>
        <color theme="1"/>
        <rFont val="Times New Roman"/>
        <family val="1"/>
        <charset val="238"/>
      </rPr>
      <t>konkrétních</t>
    </r>
    <r>
      <rPr>
        <sz val="10"/>
        <color theme="1"/>
        <rFont val="Times New Roman"/>
        <family val="1"/>
        <charset val="238"/>
      </rPr>
      <t xml:space="preserve"> druhů plevelů</t>
    </r>
  </si>
  <si>
    <t>insekticidní ošetření je prováděno nejčastěji po dosažení hodnoty prahu škodlivosti</t>
  </si>
  <si>
    <t>insekticidní ošetření je většinou prováděno preventivně</t>
  </si>
  <si>
    <t>fungicidní ošetření je většinou prováděno preventivně</t>
  </si>
  <si>
    <t>Která z následujících možností nejlépe vystihuje běžnou praxi při používání herbicidů ve Vašem podniku?</t>
  </si>
  <si>
    <r>
      <t xml:space="preserve">(v případě použití herbicidů vyberte u možnosti "a)" i "b)" vždy po </t>
    </r>
    <r>
      <rPr>
        <b/>
        <u/>
        <sz val="10"/>
        <color theme="1"/>
        <rFont val="Times New Roman"/>
        <family val="1"/>
        <charset val="238"/>
      </rPr>
      <t>jedné variantě</t>
    </r>
    <r>
      <rPr>
        <sz val="10"/>
        <color theme="1"/>
        <rFont val="Times New Roman"/>
        <family val="1"/>
        <charset val="238"/>
      </rPr>
      <t>)</t>
    </r>
  </si>
  <si>
    <t>fungicidní ošetření je prováděno nejčastěji po dosažení hodnoty prahu škodlivosti, přičemž je zohledněno dovršení růstové fáze</t>
  </si>
  <si>
    <t xml:space="preserve">Která z následujících možností nejlépe vystihuje běžnou praxi při používání insekticidů a fungicidů ve Vašem podniku?                                                 </t>
  </si>
  <si>
    <t>v případě použití insekticidů a fungicidů vyberte u možností "d)" "e)" vždy pouze jednu variantu</t>
  </si>
  <si>
    <r>
      <t xml:space="preserve">(lze vybrat </t>
    </r>
    <r>
      <rPr>
        <b/>
        <u/>
        <sz val="10"/>
        <color theme="1"/>
        <rFont val="Times New Roman"/>
        <family val="1"/>
        <charset val="238"/>
      </rPr>
      <t>více variant</t>
    </r>
    <r>
      <rPr>
        <sz val="10"/>
        <color theme="1"/>
        <rFont val="Times New Roman"/>
        <family val="1"/>
        <charset val="238"/>
      </rPr>
      <t>)</t>
    </r>
    <r>
      <rPr>
        <b/>
        <sz val="10"/>
        <color theme="1"/>
        <rFont val="Times New Roman"/>
        <family val="1"/>
        <charset val="238"/>
      </rPr>
      <t xml:space="preserve"> </t>
    </r>
  </si>
  <si>
    <t>Došlo v roce šetření k použití POR v rozporu s jeho etiketou?</t>
  </si>
  <si>
    <t>Zaznamenává subjekt údaje o účinnosti provedených opatření?</t>
  </si>
  <si>
    <t>jiné opatření (jaké)/ strniskové plodiny nejsou pěstovány:</t>
  </si>
  <si>
    <r>
      <t xml:space="preserve">Uveďte </t>
    </r>
    <r>
      <rPr>
        <b/>
        <sz val="9"/>
        <color theme="1"/>
        <rFont val="Times New Roman"/>
        <family val="1"/>
        <charset val="238"/>
      </rPr>
      <t>kolik %</t>
    </r>
    <r>
      <rPr>
        <sz val="9"/>
        <color theme="1"/>
        <rFont val="Times New Roman"/>
        <family val="1"/>
        <charset val="238"/>
      </rPr>
      <t xml:space="preserve"> z jejich celkového množství jde do BPS a kolik je to tun.</t>
    </r>
  </si>
  <si>
    <r>
      <t xml:space="preserve">roky/let </t>
    </r>
    <r>
      <rPr>
        <i/>
        <sz val="9"/>
        <color theme="1"/>
        <rFont val="Times New Roman"/>
        <family val="1"/>
        <charset val="238"/>
      </rPr>
      <t xml:space="preserve">(platí pro </t>
    </r>
    <r>
      <rPr>
        <i/>
        <sz val="9"/>
        <color theme="1"/>
        <rFont val="Calibri"/>
        <family val="2"/>
        <charset val="238"/>
      </rPr>
      <t>&gt;</t>
    </r>
    <r>
      <rPr>
        <i/>
        <sz val="9"/>
        <color theme="1"/>
        <rFont val="Times New Roman"/>
        <family val="1"/>
        <charset val="238"/>
      </rPr>
      <t>11% pozemků s kuk.)</t>
    </r>
  </si>
  <si>
    <r>
      <t xml:space="preserve">roky/let </t>
    </r>
    <r>
      <rPr>
        <i/>
        <sz val="9"/>
        <color theme="1"/>
        <rFont val="Times New Roman"/>
        <family val="1"/>
        <charset val="238"/>
      </rPr>
      <t xml:space="preserve">(platí pro </t>
    </r>
    <r>
      <rPr>
        <i/>
        <sz val="9"/>
        <color theme="1"/>
        <rFont val="Calibri"/>
        <family val="2"/>
        <charset val="238"/>
      </rPr>
      <t>≤</t>
    </r>
    <r>
      <rPr>
        <i/>
        <sz val="9"/>
        <color theme="1"/>
        <rFont val="Times New Roman"/>
        <family val="1"/>
        <charset val="238"/>
      </rPr>
      <t>10% pozemků s kuk.)</t>
    </r>
  </si>
  <si>
    <r>
      <rPr>
        <b/>
        <i/>
        <u/>
        <sz val="10"/>
        <color theme="1"/>
        <rFont val="Times New Roman"/>
        <family val="1"/>
        <charset val="238"/>
      </rPr>
      <t>následné</t>
    </r>
    <r>
      <rPr>
        <sz val="10"/>
        <color theme="1"/>
        <rFont val="Times New Roman"/>
        <family val="1"/>
        <charset val="238"/>
      </rPr>
      <t xml:space="preserve"> opravy ošetření jsou prováděny proti </t>
    </r>
    <r>
      <rPr>
        <i/>
        <u/>
        <sz val="10"/>
        <color theme="1"/>
        <rFont val="Times New Roman"/>
        <family val="1"/>
        <charset val="238"/>
      </rPr>
      <t>všem</t>
    </r>
    <r>
      <rPr>
        <sz val="10"/>
        <color theme="1"/>
        <rFont val="Times New Roman"/>
        <family val="1"/>
        <charset val="238"/>
      </rPr>
      <t xml:space="preserve"> druhům plevelů v dané plodině (bez bližšího rozlišení)</t>
    </r>
  </si>
  <si>
    <t>Jakým způsobem probíhá výběr přípravků na ochranu rostlin (POR) ve vašem podniku?</t>
  </si>
  <si>
    <t xml:space="preserve">DDD je prováděno:      </t>
  </si>
  <si>
    <t>VII.</t>
  </si>
  <si>
    <t>VIII</t>
  </si>
  <si>
    <t>vždy a pouze certifikované osivo/sadbu</t>
  </si>
  <si>
    <t>certifikované nebo přečištěné a ošetřené farmářské osivo/sadbu</t>
  </si>
  <si>
    <t>V tabulce, která určuje potřebu vápnění, se v kategorii &gt;1 t CaO/ha nachází:</t>
  </si>
  <si>
    <t>Od posledního rozboru se výměra orné půdy s potřebou vápnění &gt;1 t CaO/ha:</t>
  </si>
  <si>
    <r>
      <t>Při CC nebo NK kontrole došlo ke zjištění porušení aplikace hnojiv (</t>
    </r>
    <r>
      <rPr>
        <i/>
        <sz val="10"/>
        <color rgb="FF000000"/>
        <rFont val="Times New Roman"/>
        <family val="1"/>
        <charset val="238"/>
      </rPr>
      <t xml:space="preserve">Vyhláška č. 377/2013 Sb. v platném znění). </t>
    </r>
    <r>
      <rPr>
        <sz val="10"/>
        <color rgb="FF000000"/>
        <rFont val="Times New Roman"/>
        <family val="1"/>
        <charset val="238"/>
      </rPr>
      <t>Rozsah porušení byl:</t>
    </r>
  </si>
  <si>
    <t>0 % orné půdy</t>
  </si>
  <si>
    <t>1-14 % orné půdy</t>
  </si>
  <si>
    <t>o 1-5 %</t>
  </si>
  <si>
    <t>o 6-14 %</t>
  </si>
  <si>
    <t>o 15 a více %</t>
  </si>
  <si>
    <t>o 6 a více %</t>
  </si>
  <si>
    <r>
      <rPr>
        <sz val="10"/>
        <color rgb="FF000000"/>
        <rFont val="Times New Roman"/>
        <family val="1"/>
        <charset val="238"/>
      </rPr>
      <t>snížila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i/>
        <sz val="9"/>
        <color rgb="FF000000"/>
        <rFont val="Times New Roman"/>
        <family val="1"/>
        <charset val="238"/>
      </rPr>
      <t>(zlepšení)</t>
    </r>
  </si>
  <si>
    <t>% orné půdy zůstává stejné</t>
  </si>
  <si>
    <r>
      <t xml:space="preserve">snížila </t>
    </r>
    <r>
      <rPr>
        <i/>
        <sz val="9"/>
        <color rgb="FF000000"/>
        <rFont val="Times New Roman"/>
        <family val="1"/>
        <charset val="238"/>
      </rPr>
      <t>(zlepšení)</t>
    </r>
  </si>
  <si>
    <t>RL portál (semafor POR)</t>
  </si>
  <si>
    <r>
      <rPr>
        <sz val="10"/>
        <color rgb="FF000000"/>
        <rFont val="Times New Roman"/>
        <family val="1"/>
        <charset val="238"/>
      </rPr>
      <t xml:space="preserve">zvýšila </t>
    </r>
    <r>
      <rPr>
        <i/>
        <sz val="9"/>
        <color rgb="FF000000"/>
        <rFont val="Times New Roman"/>
        <family val="1"/>
        <charset val="238"/>
      </rPr>
      <t>(došlo ke zhoršení)</t>
    </r>
  </si>
  <si>
    <r>
      <rPr>
        <sz val="10"/>
        <color rgb="FF000000"/>
        <rFont val="Times New Roman"/>
        <family val="1"/>
        <charset val="238"/>
      </rPr>
      <t>zvýšila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i/>
        <sz val="9"/>
        <color rgb="FF000000"/>
        <rFont val="Times New Roman"/>
        <family val="1"/>
        <charset val="238"/>
      </rPr>
      <t>(došlo ke zhoršení)</t>
    </r>
  </si>
  <si>
    <r>
      <t xml:space="preserve">zvýšila </t>
    </r>
    <r>
      <rPr>
        <i/>
        <sz val="9"/>
        <color rgb="FF000000"/>
        <rFont val="Times New Roman"/>
        <family val="1"/>
        <charset val="238"/>
      </rPr>
      <t>(došlo ke zhoršení)</t>
    </r>
  </si>
  <si>
    <t>při rozhodování o ošetření/neošetření byly využity výstupy prognostických modelů a aktuální předpovědi počasí</t>
  </si>
  <si>
    <t>při rozhodování o ošetření/neošetření byly využity informace z vlastních pozorování</t>
  </si>
  <si>
    <t xml:space="preserve">POR nejsou vůbec používány (déle než 3 roky) </t>
  </si>
  <si>
    <r>
      <t xml:space="preserve">Pěstujete </t>
    </r>
    <r>
      <rPr>
        <b/>
        <u/>
        <sz val="10"/>
        <color theme="1"/>
        <rFont val="Times New Roman"/>
        <family val="1"/>
        <charset val="238"/>
      </rPr>
      <t>pravidelně</t>
    </r>
    <r>
      <rPr>
        <sz val="10"/>
        <color theme="1"/>
        <rFont val="Times New Roman"/>
        <family val="1"/>
        <charset val="238"/>
      </rPr>
      <t xml:space="preserve">, v rámci sledu plodin, na </t>
    </r>
    <r>
      <rPr>
        <b/>
        <u/>
        <sz val="10"/>
        <color theme="1"/>
        <rFont val="Times New Roman"/>
        <family val="1"/>
        <charset val="238"/>
      </rPr>
      <t>každém</t>
    </r>
    <r>
      <rPr>
        <sz val="10"/>
        <color theme="1"/>
        <rFont val="Times New Roman"/>
        <family val="1"/>
        <charset val="238"/>
      </rPr>
      <t xml:space="preserve"> DPB s kul. "R"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zlepšující plodiny? </t>
    </r>
    <r>
      <rPr>
        <i/>
        <sz val="8"/>
        <color theme="1"/>
        <rFont val="Times New Roman"/>
        <family val="1"/>
        <charset val="238"/>
      </rPr>
      <t>(jeteloviny, luskoviny, plodiny hnojené hnojem s výjimkou kukuřice)</t>
    </r>
  </si>
  <si>
    <t>jiné (jaké):</t>
  </si>
  <si>
    <t>Využíváte registr POR nebo Rostlinolékařský (RL) portál?</t>
  </si>
  <si>
    <t>Souhrn. tab.</t>
  </si>
  <si>
    <t>Jestliže využíváte RL portál, jaké informace zde vyhledáváte nejčastěji?</t>
  </si>
  <si>
    <t>Jste zapojeni do projektu zkušebních či výzkumných institucí? Pokud ano, s jakým zaměřením?</t>
  </si>
  <si>
    <t>PRAXE</t>
  </si>
  <si>
    <t>% orné půdy</t>
  </si>
  <si>
    <t>% DPB</t>
  </si>
  <si>
    <t>drůbeží trus</t>
  </si>
  <si>
    <t xml:space="preserve">% DPB </t>
  </si>
  <si>
    <t>Vrstva utužení půdy</t>
  </si>
  <si>
    <t>V aktuálním roce šetření aplikoval subjekt vápenatá hnojiva primárně určená k úpravě pH půdy</t>
  </si>
  <si>
    <t>aplikace proběhla na</t>
  </si>
  <si>
    <t>Vyberte opatření, která využíváte ke zlepšení stavu pH půdy</t>
  </si>
  <si>
    <t>obilnin</t>
  </si>
  <si>
    <t>olejnin</t>
  </si>
  <si>
    <t>kukuřice</t>
  </si>
  <si>
    <t>luskovin</t>
  </si>
  <si>
    <t>V aktuálním roce šetření byla do půdy zapravena sláma</t>
  </si>
  <si>
    <t>% výměry obilnin</t>
  </si>
  <si>
    <t>% výměry olejnin</t>
  </si>
  <si>
    <t>% výměry kukuřice</t>
  </si>
  <si>
    <t>% výměry luskovin</t>
  </si>
  <si>
    <t>Sláma je zapravována do půdy</t>
  </si>
  <si>
    <t>BEZ odpovídající dávky "N"</t>
  </si>
  <si>
    <t xml:space="preserve">spolu s odpovídající dávkou "N" </t>
  </si>
  <si>
    <t>% slámy</t>
  </si>
  <si>
    <t xml:space="preserve">Jak nakládáte se zbylou slámou jako vedlejším produktem? </t>
  </si>
  <si>
    <t>leguminóza (jetel, vojtěška, hrach)</t>
  </si>
  <si>
    <t>zelené hnojení včetně chrástu</t>
  </si>
  <si>
    <t>Subjekt aplikuje na svých pozemcích s kul. orná půda následující statková nebo organická hnojiva</t>
  </si>
  <si>
    <r>
      <t>Dodáváte vlastní nebo získaná statková hnojiva</t>
    </r>
    <r>
      <rPr>
        <sz val="10"/>
        <rFont val="Times New Roman"/>
        <family val="1"/>
        <charset val="238"/>
      </rPr>
      <t xml:space="preserve"> do BPS?</t>
    </r>
  </si>
  <si>
    <r>
      <t xml:space="preserve">„N“ je hnojeno na předpokládaný výnos plodin, přičemž </t>
    </r>
    <r>
      <rPr>
        <b/>
        <sz val="10"/>
        <color theme="1"/>
        <rFont val="Times New Roman"/>
        <family val="1"/>
        <charset val="238"/>
      </rPr>
      <t xml:space="preserve">je zohledněn laboratorním rozborem zjištěný obsah „N“ </t>
    </r>
    <r>
      <rPr>
        <sz val="10"/>
        <color theme="1"/>
        <rFont val="Times New Roman"/>
        <family val="1"/>
        <charset val="238"/>
      </rPr>
      <t xml:space="preserve">v půdě a/nebo rostlině </t>
    </r>
  </si>
  <si>
    <t xml:space="preserve">Jak postupujete při hnojení dusíkem?   </t>
  </si>
  <si>
    <t>na všech DPB</t>
  </si>
  <si>
    <t>na</t>
  </si>
  <si>
    <r>
      <t>V aktuálním roce šetření zajistil subjekt přívod P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O</t>
    </r>
    <r>
      <rPr>
        <vertAlign val="subscript"/>
        <sz val="10"/>
        <color theme="1"/>
        <rFont val="Times New Roman"/>
        <family val="1"/>
        <charset val="238"/>
      </rPr>
      <t>5</t>
    </r>
    <r>
      <rPr>
        <sz val="10"/>
        <color theme="1"/>
        <rFont val="Times New Roman"/>
        <family val="1"/>
        <charset val="238"/>
      </rPr>
      <t xml:space="preserve"> do půdy alespoň v dávce 25 kg/ha</t>
    </r>
  </si>
  <si>
    <r>
      <t>V aktuálním roce šetření zajistil subjekt přívod K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O do půdy alespoň v dávce 20 kg/ha</t>
    </r>
  </si>
  <si>
    <t>podle výsledků AZZP subjekt nehospodaří na DPB s nízkým obsahem "P"</t>
  </si>
  <si>
    <t>podle výsledků AZZP subjekt nehospodaří na DPB s nízkým obsahem "K"</t>
  </si>
  <si>
    <t>mák</t>
  </si>
  <si>
    <t>cukrovka</t>
  </si>
  <si>
    <t>slunečnice</t>
  </si>
  <si>
    <t>Zapisované údaje jsou v souladu s údaji uvedenými v LPIS.</t>
  </si>
  <si>
    <t>Další pěstované plodiny:</t>
  </si>
  <si>
    <t>odolné odrůdy už jsou pěstovány</t>
  </si>
  <si>
    <t>Subjekt pěstuje na stejném pozemku v požadovaných časových odstupech  následující plodiny:</t>
  </si>
  <si>
    <t>Vyberte u všech komodit zařazených v osevním postupu šetřeného subjektu.</t>
  </si>
  <si>
    <t>─</t>
  </si>
  <si>
    <t>výběr POR zajišťuje odborný poradce akreditovaný MZe</t>
  </si>
  <si>
    <t>výběr POR zajišťují poradci společností uvádějících POR na trh</t>
  </si>
  <si>
    <t>výběr bývá konzultován s poradcem akreditovaným MZE</t>
  </si>
  <si>
    <t>výběr bývá konzultován s poradci společností uvádějících POR na trh</t>
  </si>
  <si>
    <r>
      <t>(vyberte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 xml:space="preserve"> - </t>
    </r>
    <r>
      <rPr>
        <i/>
        <sz val="10"/>
        <color theme="1"/>
        <rFont val="Times New Roman"/>
        <family val="1"/>
        <charset val="238"/>
      </rPr>
      <t>v případě výběru odpovědi c) dovyberte možnosti, kterými se reálně řídíte</t>
    </r>
    <r>
      <rPr>
        <sz val="10"/>
        <color theme="1"/>
        <rFont val="Times New Roman"/>
        <family val="1"/>
        <charset val="238"/>
      </rPr>
      <t>)</t>
    </r>
  </si>
  <si>
    <t>max.7</t>
  </si>
  <si>
    <t>max.3</t>
  </si>
  <si>
    <t>max.2</t>
  </si>
  <si>
    <t>(součet musí dávat 100 %)</t>
  </si>
  <si>
    <t>max.4</t>
  </si>
  <si>
    <t>max.6</t>
  </si>
  <si>
    <t xml:space="preserve">dávka </t>
  </si>
  <si>
    <t>t/ha</t>
  </si>
  <si>
    <t>% "R"</t>
  </si>
  <si>
    <t>nad 1000 kg/ha</t>
  </si>
  <si>
    <t xml:space="preserve">500 - 1000 kg/ha </t>
  </si>
  <si>
    <t>max.8</t>
  </si>
  <si>
    <t xml:space="preserve">(V případě, že ano, vysvětlete – uveďte příklad) </t>
  </si>
  <si>
    <t xml:space="preserve">Vidíte v praxi nějaké překážky, které vám komplikují snižování nebo zamezování degradace půdy?                                                                               </t>
  </si>
  <si>
    <t>Vidíte v praxi nějaké překážky, které vám komplikují nebo neumožňují aktivnější využívání nechemických způsobů ochrany rostlin?</t>
  </si>
  <si>
    <t>Jaké informace související s úbytkem povolených POR považujete z pohledu udržení zemědělské praxe za nezbytné?</t>
  </si>
  <si>
    <t>-</t>
  </si>
  <si>
    <t>(pokud NE, uveďte rok předešlého šetření)</t>
  </si>
  <si>
    <t xml:space="preserve">(počet) </t>
  </si>
  <si>
    <t>DPB s kul. "R"</t>
  </si>
  <si>
    <t>převažuje</t>
  </si>
  <si>
    <t>následuje</t>
  </si>
  <si>
    <t xml:space="preserve"> % DPB s kul."R"</t>
  </si>
  <si>
    <t>DJ</t>
  </si>
  <si>
    <t>(počet)</t>
  </si>
  <si>
    <t>(výměra)</t>
  </si>
  <si>
    <t>(procento)</t>
  </si>
  <si>
    <t xml:space="preserve">NE       </t>
  </si>
  <si>
    <t>využívám nejméně nákladnou variantu zpracování půdy</t>
  </si>
  <si>
    <t>Provádíte po sklizni plodin, které zanechávají na pozemku strniště podmítku?</t>
  </si>
  <si>
    <t>Provádíte opatření, která zlepšují stav utužovaných půd?</t>
  </si>
  <si>
    <r>
      <t xml:space="preserve">Uveďte </t>
    </r>
    <r>
      <rPr>
        <b/>
        <sz val="10"/>
        <color theme="1"/>
        <rFont val="Times New Roman"/>
        <family val="1"/>
        <charset val="238"/>
      </rPr>
      <t>% DPB</t>
    </r>
    <r>
      <rPr>
        <sz val="10"/>
        <color theme="1"/>
        <rFont val="Times New Roman"/>
        <family val="1"/>
        <charset val="238"/>
      </rPr>
      <t xml:space="preserve"> s kul. "R", na kterých jste vybraná opatření v průměru posledních 2 let prováděli.</t>
    </r>
  </si>
  <si>
    <r>
      <t xml:space="preserve">Provádíte protierozní opatření </t>
    </r>
    <r>
      <rPr>
        <i/>
        <sz val="11"/>
        <color theme="1"/>
        <rFont val="Times New Roman"/>
        <family val="1"/>
        <charset val="238"/>
      </rPr>
      <t>(ve smyslu DZES 5)?</t>
    </r>
  </si>
  <si>
    <t>V případě, že opatření proti utužování půdy provádíte, vyberte která.</t>
  </si>
  <si>
    <t xml:space="preserve">přívod CaO do půdy byl v průměru      </t>
  </si>
  <si>
    <t>je využita pro potřeby živočišné výroby</t>
  </si>
  <si>
    <t>je nevratně odebírána z pozemku</t>
  </si>
  <si>
    <t>sláma:</t>
  </si>
  <si>
    <t>dávka</t>
  </si>
  <si>
    <t>vápnění, ale přibližně</t>
  </si>
  <si>
    <t>1x /</t>
  </si>
  <si>
    <r>
      <t>výměra DPB s kul. "R", kde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u/>
        <sz val="10"/>
        <color theme="1"/>
        <rFont val="Times New Roman"/>
        <family val="1"/>
        <charset val="238"/>
      </rPr>
      <t>jsou</t>
    </r>
    <r>
      <rPr>
        <sz val="10"/>
        <color theme="1"/>
        <rFont val="Times New Roman"/>
        <family val="1"/>
        <charset val="238"/>
      </rPr>
      <t xml:space="preserve"> zlepšující plodiny pravidelně pěstovány, tvoří </t>
    </r>
    <r>
      <rPr>
        <b/>
        <u/>
        <sz val="10"/>
        <color theme="1"/>
        <rFont val="Times New Roman"/>
        <family val="1"/>
        <charset val="238"/>
      </rPr>
      <t>více než 95 % orné půdy</t>
    </r>
  </si>
  <si>
    <r>
      <t xml:space="preserve"> NE, </t>
    </r>
    <r>
      <rPr>
        <i/>
        <sz val="10"/>
        <color theme="1"/>
        <rFont val="Times New Roman"/>
        <family val="1"/>
        <charset val="238"/>
      </rPr>
      <t>plodina je řazena dříve</t>
    </r>
  </si>
  <si>
    <r>
      <t xml:space="preserve"> ANO, </t>
    </r>
    <r>
      <rPr>
        <i/>
        <sz val="10"/>
        <color theme="1"/>
        <rFont val="Times New Roman"/>
        <family val="1"/>
        <charset val="238"/>
      </rPr>
      <t>je dodržován odstup min. 5 let</t>
    </r>
  </si>
  <si>
    <t xml:space="preserve"> není pěstována</t>
  </si>
  <si>
    <r>
      <t xml:space="preserve"> ANO, </t>
    </r>
    <r>
      <rPr>
        <i/>
        <sz val="10"/>
        <color theme="1"/>
        <rFont val="Times New Roman"/>
        <family val="1"/>
        <charset val="238"/>
      </rPr>
      <t>je dodržován odstup min. 4 roky</t>
    </r>
  </si>
  <si>
    <t xml:space="preserve"> nejsou pěstovány</t>
  </si>
  <si>
    <r>
      <t xml:space="preserve"> ANO, </t>
    </r>
    <r>
      <rPr>
        <i/>
        <sz val="10"/>
        <color theme="1"/>
        <rFont val="Times New Roman"/>
        <family val="1"/>
        <charset val="238"/>
      </rPr>
      <t>je dodržován odstup min. 3 roky</t>
    </r>
  </si>
  <si>
    <r>
      <t xml:space="preserve"> ANO, </t>
    </r>
    <r>
      <rPr>
        <i/>
        <sz val="10"/>
        <color theme="1"/>
        <rFont val="Times New Roman"/>
        <family val="1"/>
        <charset val="238"/>
      </rPr>
      <t>je dodržován odstup min. 1 rok</t>
    </r>
  </si>
  <si>
    <t xml:space="preserve"> ANO</t>
  </si>
  <si>
    <r>
      <t xml:space="preserve">výměra DPB s kul. "R", kde </t>
    </r>
    <r>
      <rPr>
        <b/>
        <u/>
        <sz val="10"/>
        <rFont val="Times New Roman"/>
        <family val="1"/>
        <charset val="238"/>
      </rPr>
      <t>nejsou</t>
    </r>
    <r>
      <rPr>
        <sz val="10"/>
        <rFont val="Times New Roman"/>
        <family val="1"/>
        <charset val="238"/>
      </rPr>
      <t xml:space="preserve"> zlepšující plodiny pravidelně pěstovány, tvoří</t>
    </r>
  </si>
  <si>
    <t>zdraví lidí</t>
  </si>
  <si>
    <t>necílové organismy</t>
  </si>
  <si>
    <t>životní prostředí</t>
  </si>
  <si>
    <t>zdroje pitné vody</t>
  </si>
  <si>
    <r>
      <rPr>
        <b/>
        <i/>
        <u/>
        <sz val="10"/>
        <color theme="1"/>
        <rFont val="Times New Roman"/>
        <family val="1"/>
        <charset val="238"/>
      </rPr>
      <t>první</t>
    </r>
    <r>
      <rPr>
        <sz val="10"/>
        <color theme="1"/>
        <rFont val="Times New Roman"/>
        <family val="1"/>
        <charset val="238"/>
      </rPr>
      <t xml:space="preserve"> herbicidní ošetření je prováděno proti </t>
    </r>
    <r>
      <rPr>
        <i/>
        <u/>
        <sz val="10"/>
        <color theme="1"/>
        <rFont val="Times New Roman"/>
        <family val="1"/>
        <charset val="238"/>
      </rPr>
      <t>všem</t>
    </r>
    <r>
      <rPr>
        <sz val="10"/>
        <color theme="1"/>
        <rFont val="Times New Roman"/>
        <family val="1"/>
        <charset val="238"/>
      </rPr>
      <t xml:space="preserve"> druhům plevelů v dané plodině (bez bližšího rozlišení)</t>
    </r>
  </si>
  <si>
    <r>
      <rPr>
        <b/>
        <i/>
        <u/>
        <sz val="10"/>
        <color theme="1"/>
        <rFont val="Times New Roman"/>
        <family val="1"/>
        <charset val="238"/>
      </rPr>
      <t>první</t>
    </r>
    <r>
      <rPr>
        <sz val="10"/>
        <color theme="1"/>
        <rFont val="Times New Roman"/>
        <family val="1"/>
        <charset val="238"/>
      </rPr>
      <t xml:space="preserve"> herbicidní ošetření je prováděno po přesné identifikaci </t>
    </r>
    <r>
      <rPr>
        <i/>
        <u/>
        <sz val="10"/>
        <color theme="1"/>
        <rFont val="Times New Roman"/>
        <family val="1"/>
        <charset val="238"/>
      </rPr>
      <t>konkrétních</t>
    </r>
    <r>
      <rPr>
        <sz val="10"/>
        <color theme="1"/>
        <rFont val="Times New Roman"/>
        <family val="1"/>
        <charset val="238"/>
      </rPr>
      <t xml:space="preserve"> druhů plevelů v dané plodině</t>
    </r>
  </si>
  <si>
    <t>Berete při aplikaci POR v úvahu možnost vzniku rezistence ŠO a snažíte se dodržovat obecné zásady v rámci antirezistentních strategií?</t>
  </si>
  <si>
    <r>
      <t xml:space="preserve">(lze vybrat </t>
    </r>
    <r>
      <rPr>
        <b/>
        <u/>
        <sz val="10"/>
        <color theme="1"/>
        <rFont val="Times New Roman"/>
        <family val="1"/>
        <charset val="238"/>
      </rPr>
      <t>více možností</t>
    </r>
    <r>
      <rPr>
        <sz val="10"/>
        <color theme="1"/>
        <rFont val="Times New Roman"/>
        <family val="1"/>
        <charset val="238"/>
      </rPr>
      <t xml:space="preserve">) </t>
    </r>
  </si>
  <si>
    <r>
      <t xml:space="preserve">V případě, že </t>
    </r>
    <r>
      <rPr>
        <b/>
        <sz val="10"/>
        <color theme="1"/>
        <rFont val="Times New Roman"/>
        <family val="1"/>
        <charset val="238"/>
      </rPr>
      <t>ANO</t>
    </r>
    <r>
      <rPr>
        <sz val="10"/>
        <color theme="1"/>
        <rFont val="Times New Roman"/>
        <family val="1"/>
        <charset val="238"/>
      </rPr>
      <t xml:space="preserve">, vyberte které. </t>
    </r>
  </si>
  <si>
    <t>Využíváte některé nechemické metody pro podporu zdravotního stavu rostlin a/nebo ochranu rostlin proti škodlivým organismům?</t>
  </si>
  <si>
    <t>Využíváte v oblasti ochrany rostlin technologie snižující rizika spojená s aplikací nebo množstvím aplikovaných POR?</t>
  </si>
  <si>
    <r>
      <t xml:space="preserve">výběr POR provádí agronom na základě omezení POR dle místa a účelu použití tak, aby byly POR co nejšetrnější. </t>
    </r>
    <r>
      <rPr>
        <b/>
        <sz val="10"/>
        <color theme="1"/>
        <rFont val="Times New Roman"/>
        <family val="1"/>
        <charset val="238"/>
      </rPr>
      <t>Posuzován je dopad na:</t>
    </r>
  </si>
  <si>
    <t>před naskladněním (prazdný sklad):</t>
  </si>
  <si>
    <t>během skladování:</t>
  </si>
  <si>
    <t xml:space="preserve">           </t>
  </si>
  <si>
    <r>
      <t>(vyberte</t>
    </r>
    <r>
      <rPr>
        <b/>
        <u/>
        <sz val="11"/>
        <rFont val="Times New Roman"/>
        <family val="1"/>
        <charset val="238"/>
      </rPr>
      <t xml:space="preserve"> jednu variantu</t>
    </r>
    <r>
      <rPr>
        <sz val="11"/>
        <rFont val="Times New Roman"/>
        <family val="1"/>
        <charset val="238"/>
      </rPr>
      <t>)</t>
    </r>
  </si>
  <si>
    <r>
      <t xml:space="preserve">(vyberte </t>
    </r>
    <r>
      <rPr>
        <b/>
        <u/>
        <sz val="11"/>
        <rFont val="Times New Roman"/>
        <family val="1"/>
        <charset val="238"/>
      </rPr>
      <t>jednu variantu</t>
    </r>
    <r>
      <rPr>
        <sz val="11"/>
        <rFont val="Times New Roman"/>
        <family val="1"/>
        <charset val="238"/>
      </rPr>
      <t>)</t>
    </r>
  </si>
  <si>
    <r>
      <t xml:space="preserve">(možných </t>
    </r>
    <r>
      <rPr>
        <b/>
        <u/>
        <sz val="11"/>
        <rFont val="Times New Roman"/>
        <family val="1"/>
        <charset val="238"/>
      </rPr>
      <t>více odpovědí</t>
    </r>
    <r>
      <rPr>
        <sz val="11"/>
        <rFont val="Times New Roman"/>
        <family val="1"/>
        <charset val="238"/>
      </rPr>
      <t>)</t>
    </r>
  </si>
  <si>
    <r>
      <t>(</t>
    </r>
    <r>
      <rPr>
        <sz val="11"/>
        <rFont val="Times New Roman"/>
        <family val="1"/>
        <charset val="238"/>
      </rPr>
      <t>možných</t>
    </r>
    <r>
      <rPr>
        <b/>
        <sz val="11"/>
        <rFont val="Times New Roman"/>
        <family val="1"/>
        <charset val="238"/>
      </rPr>
      <t xml:space="preserve"> </t>
    </r>
    <r>
      <rPr>
        <b/>
        <u/>
        <sz val="11"/>
        <rFont val="Times New Roman"/>
        <family val="1"/>
        <charset val="238"/>
      </rPr>
      <t>více odpovědí</t>
    </r>
    <r>
      <rPr>
        <b/>
        <sz val="11"/>
        <rFont val="Times New Roman"/>
        <family val="1"/>
        <charset val="238"/>
      </rPr>
      <t>)</t>
    </r>
  </si>
  <si>
    <t>separát digestátu</t>
  </si>
  <si>
    <t>max.5</t>
  </si>
  <si>
    <t>jiné (např. lihovarské výpalky, silážní šťávy, fugát atp.)</t>
  </si>
  <si>
    <t>další druhy plodin</t>
  </si>
  <si>
    <t>5 a více plodin</t>
  </si>
  <si>
    <t>Účast subjektu na školení/ semináři o IOR na orné půdě**</t>
  </si>
  <si>
    <t>Pro výběr odpovědí využijte rozbalovací seznamy. V buňkách, kde se rozbalovací seznamy nachází je přednastavena krátká pomlčka "-". Pro zobrazení rozbalovacího seznamu je třeba do buňky nejprve kliknout, poté se na boku buňky objeví šipka a teprve při kliknutí na tuto šipku se rozbalí možnosti výběru.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</si>
</sst>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i/>
      <sz val="9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i/>
      <sz val="9"/>
      <color theme="1"/>
      <name val="Calibri"/>
      <family val="2"/>
      <charset val="238"/>
    </font>
    <font>
      <b/>
      <i/>
      <u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vertAlign val="subscript"/>
      <sz val="10"/>
      <color theme="1"/>
      <name val="Times New Roman"/>
      <family val="1"/>
      <charset val="238"/>
    </font>
    <font>
      <sz val="10"/>
      <color theme="1"/>
      <name val="Symbol"/>
      <family val="1"/>
      <charset val="2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0"/>
      <color rgb="FFC00000"/>
      <name val="Times New Roman"/>
      <family val="1"/>
      <charset val="238"/>
    </font>
    <font>
      <b/>
      <i/>
      <sz val="11"/>
      <color rgb="FFC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 diagonalDown="1">
      <left style="medium">
        <color indexed="64"/>
      </left>
      <right style="medium">
        <color indexed="64"/>
      </right>
      <top style="thin">
        <color theme="0"/>
      </top>
      <bottom/>
      <diagonal style="thin">
        <color theme="0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theme="0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theme="0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7" tint="0.79998168889431442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theme="1"/>
      </top>
      <bottom style="double">
        <color indexed="64"/>
      </bottom>
      <diagonal/>
    </border>
    <border>
      <left/>
      <right/>
      <top style="hair">
        <color theme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Dot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theme="7" tint="0.79998168889431442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theme="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medium">
        <color indexed="64"/>
      </right>
      <top style="thin">
        <color theme="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Dashed">
        <color indexed="64"/>
      </top>
      <bottom style="double">
        <color indexed="64"/>
      </bottom>
      <diagonal/>
    </border>
    <border>
      <left/>
      <right/>
      <top style="mediumDash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/>
      <top style="hair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Dashed">
        <color indexed="64"/>
      </top>
      <bottom style="hair">
        <color auto="1"/>
      </bottom>
      <diagonal/>
    </border>
    <border>
      <left style="medium">
        <color auto="1"/>
      </left>
      <right/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medium">
        <color indexed="64"/>
      </right>
      <top style="hair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88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12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5" fillId="0" borderId="8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9" fillId="0" borderId="0" xfId="0" applyFont="1"/>
    <xf numFmtId="0" fontId="0" fillId="0" borderId="0" xfId="0" applyAlignment="1">
      <alignment vertical="top"/>
    </xf>
    <xf numFmtId="0" fontId="0" fillId="0" borderId="0" xfId="0"/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0" fillId="6" borderId="0" xfId="0" applyFill="1" applyAlignment="1">
      <alignment horizontal="center"/>
    </xf>
    <xf numFmtId="0" fontId="2" fillId="0" borderId="34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0" xfId="0"/>
    <xf numFmtId="0" fontId="9" fillId="2" borderId="21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11" fillId="2" borderId="3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9" fillId="2" borderId="58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2" fillId="2" borderId="34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7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54" xfId="0" applyFont="1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6" fillId="0" borderId="0" xfId="0" applyFont="1"/>
    <xf numFmtId="0" fontId="9" fillId="0" borderId="7" xfId="0" applyFont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84" xfId="0" applyFont="1" applyBorder="1" applyAlignment="1">
      <alignment vertical="center" wrapText="1"/>
    </xf>
    <xf numFmtId="0" fontId="9" fillId="0" borderId="86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7" borderId="26" xfId="0" applyFont="1" applyFill="1" applyBorder="1" applyAlignment="1">
      <alignment vertical="center" wrapText="1"/>
    </xf>
    <xf numFmtId="0" fontId="9" fillId="7" borderId="21" xfId="0" applyFont="1" applyFill="1" applyBorder="1" applyAlignment="1">
      <alignment vertical="center" wrapText="1"/>
    </xf>
    <xf numFmtId="0" fontId="9" fillId="7" borderId="29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vertical="center" wrapText="1"/>
    </xf>
    <xf numFmtId="0" fontId="9" fillId="7" borderId="37" xfId="0" applyFont="1" applyFill="1" applyBorder="1" applyAlignment="1">
      <alignment vertical="center" wrapText="1"/>
    </xf>
    <xf numFmtId="0" fontId="9" fillId="7" borderId="34" xfId="0" applyFont="1" applyFill="1" applyBorder="1" applyAlignment="1">
      <alignment vertical="center" wrapText="1"/>
    </xf>
    <xf numFmtId="0" fontId="9" fillId="7" borderId="32" xfId="0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 wrapText="1"/>
    </xf>
    <xf numFmtId="0" fontId="0" fillId="0" borderId="9" xfId="0" applyBorder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9" fillId="0" borderId="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67" xfId="0" applyFont="1" applyFill="1" applyBorder="1" applyAlignment="1">
      <alignment vertical="center" wrapText="1"/>
    </xf>
    <xf numFmtId="0" fontId="9" fillId="0" borderId="62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0" fillId="0" borderId="0" xfId="0" applyFill="1"/>
    <xf numFmtId="0" fontId="0" fillId="3" borderId="12" xfId="0" applyFill="1" applyBorder="1"/>
    <xf numFmtId="0" fontId="0" fillId="0" borderId="12" xfId="0" applyFill="1" applyBorder="1"/>
    <xf numFmtId="0" fontId="0" fillId="0" borderId="0" xfId="0" applyFill="1" applyBorder="1"/>
    <xf numFmtId="0" fontId="9" fillId="2" borderId="95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79" xfId="0" applyFont="1" applyFill="1" applyBorder="1" applyAlignment="1">
      <alignment vertical="center" wrapText="1"/>
    </xf>
    <xf numFmtId="0" fontId="0" fillId="6" borderId="0" xfId="0" applyFill="1"/>
    <xf numFmtId="0" fontId="0" fillId="9" borderId="5" xfId="0" applyFill="1" applyBorder="1"/>
    <xf numFmtId="0" fontId="2" fillId="0" borderId="2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9" fillId="7" borderId="46" xfId="0" applyFont="1" applyFill="1" applyBorder="1" applyAlignment="1">
      <alignment vertical="center" wrapText="1"/>
    </xf>
    <xf numFmtId="0" fontId="9" fillId="7" borderId="8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2" fillId="0" borderId="34" xfId="0" applyFont="1" applyBorder="1" applyAlignment="1">
      <alignment vertical="center" wrapText="1"/>
    </xf>
    <xf numFmtId="0" fontId="2" fillId="3" borderId="47" xfId="0" applyFont="1" applyFill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84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0" fontId="2" fillId="7" borderId="37" xfId="0" applyFont="1" applyFill="1" applyBorder="1" applyAlignment="1">
      <alignment vertical="center" wrapText="1"/>
    </xf>
    <xf numFmtId="0" fontId="2" fillId="7" borderId="3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9" fillId="7" borderId="57" xfId="0" applyFont="1" applyFill="1" applyBorder="1" applyAlignment="1">
      <alignment vertical="center" wrapText="1"/>
    </xf>
    <xf numFmtId="0" fontId="9" fillId="7" borderId="54" xfId="0" applyFont="1" applyFill="1" applyBorder="1" applyAlignment="1">
      <alignment vertical="center" wrapText="1"/>
    </xf>
    <xf numFmtId="0" fontId="9" fillId="7" borderId="84" xfId="0" applyFont="1" applyFill="1" applyBorder="1" applyAlignment="1">
      <alignment vertical="center" wrapText="1"/>
    </xf>
    <xf numFmtId="0" fontId="9" fillId="7" borderId="48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vertical="center" wrapText="1"/>
    </xf>
    <xf numFmtId="0" fontId="2" fillId="7" borderId="48" xfId="0" applyFont="1" applyFill="1" applyBorder="1" applyAlignment="1">
      <alignment vertical="center" wrapText="1"/>
    </xf>
    <xf numFmtId="0" fontId="2" fillId="7" borderId="35" xfId="0" applyFont="1" applyFill="1" applyBorder="1" applyAlignment="1">
      <alignment vertical="center" wrapText="1"/>
    </xf>
    <xf numFmtId="0" fontId="2" fillId="7" borderId="9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vertical="top" wrapText="1"/>
    </xf>
    <xf numFmtId="0" fontId="26" fillId="0" borderId="12" xfId="0" applyFont="1" applyBorder="1" applyAlignment="1">
      <alignment horizontal="center"/>
    </xf>
    <xf numFmtId="0" fontId="0" fillId="0" borderId="102" xfId="0" applyBorder="1"/>
    <xf numFmtId="0" fontId="0" fillId="0" borderId="103" xfId="0" applyBorder="1"/>
    <xf numFmtId="0" fontId="26" fillId="0" borderId="5" xfId="0" applyFont="1" applyBorder="1" applyAlignment="1">
      <alignment horizontal="center"/>
    </xf>
    <xf numFmtId="0" fontId="0" fillId="0" borderId="6" xfId="0" applyBorder="1"/>
    <xf numFmtId="0" fontId="2" fillId="0" borderId="34" xfId="0" applyFont="1" applyBorder="1" applyAlignment="1">
      <alignment vertical="center" wrapText="1"/>
    </xf>
    <xf numFmtId="0" fontId="2" fillId="3" borderId="27" xfId="0" applyNumberFormat="1" applyFont="1" applyFill="1" applyBorder="1" applyAlignment="1">
      <alignment horizontal="right" vertical="center" wrapText="1"/>
    </xf>
    <xf numFmtId="0" fontId="2" fillId="3" borderId="47" xfId="0" applyNumberFormat="1" applyFont="1" applyFill="1" applyBorder="1" applyAlignment="1">
      <alignment horizontal="right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right" vertical="center" wrapText="1"/>
    </xf>
    <xf numFmtId="0" fontId="8" fillId="3" borderId="27" xfId="0" applyFont="1" applyFill="1" applyBorder="1" applyAlignment="1">
      <alignment horizontal="right" vertical="center" wrapText="1"/>
    </xf>
    <xf numFmtId="0" fontId="8" fillId="3" borderId="35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9" xfId="0" applyNumberFormat="1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0" xfId="0" applyAlignment="1"/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7" fillId="0" borderId="0" xfId="0" applyFont="1"/>
    <xf numFmtId="0" fontId="19" fillId="7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2" fillId="3" borderId="35" xfId="0" applyFont="1" applyFill="1" applyBorder="1" applyAlignment="1">
      <alignment horizontal="righ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3" borderId="35" xfId="0" applyNumberFormat="1" applyFont="1" applyFill="1" applyBorder="1" applyAlignment="1">
      <alignment horizontal="right" vertical="center" wrapText="1"/>
    </xf>
    <xf numFmtId="0" fontId="2" fillId="5" borderId="37" xfId="0" applyNumberFormat="1" applyFont="1" applyFill="1" applyBorder="1" applyAlignment="1">
      <alignment horizontal="left" vertical="center" wrapText="1"/>
    </xf>
    <xf numFmtId="0" fontId="2" fillId="0" borderId="111" xfId="0" applyFont="1" applyBorder="1" applyAlignment="1">
      <alignment horizontal="center" vertical="center" wrapText="1"/>
    </xf>
    <xf numFmtId="0" fontId="9" fillId="0" borderId="111" xfId="0" applyFont="1" applyFill="1" applyBorder="1" applyAlignment="1">
      <alignment vertical="center" wrapText="1"/>
    </xf>
    <xf numFmtId="0" fontId="9" fillId="2" borderId="127" xfId="0" applyFont="1" applyFill="1" applyBorder="1" applyAlignment="1">
      <alignment vertical="center" wrapText="1"/>
    </xf>
    <xf numFmtId="0" fontId="2" fillId="0" borderId="128" xfId="0" applyFont="1" applyBorder="1" applyAlignment="1">
      <alignment horizontal="righ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24" xfId="0" applyFont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86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46" xfId="0" applyFont="1" applyFill="1" applyBorder="1" applyAlignment="1">
      <alignment horizontal="center" vertical="center" wrapText="1"/>
    </xf>
    <xf numFmtId="0" fontId="6" fillId="2" borderId="1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9" fillId="0" borderId="139" xfId="0" applyFont="1" applyBorder="1" applyAlignment="1">
      <alignment vertical="center" wrapText="1"/>
    </xf>
    <xf numFmtId="0" fontId="9" fillId="0" borderId="136" xfId="0" applyFont="1" applyBorder="1" applyAlignment="1">
      <alignment vertical="center" wrapText="1"/>
    </xf>
    <xf numFmtId="0" fontId="9" fillId="0" borderId="14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9" fillId="0" borderId="152" xfId="0" applyFont="1" applyBorder="1" applyAlignment="1">
      <alignment vertical="center" wrapText="1"/>
    </xf>
    <xf numFmtId="0" fontId="2" fillId="0" borderId="154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2" fillId="3" borderId="26" xfId="0" applyFont="1" applyFill="1" applyBorder="1"/>
    <xf numFmtId="0" fontId="2" fillId="3" borderId="29" xfId="0" applyFont="1" applyFill="1" applyBorder="1"/>
    <xf numFmtId="0" fontId="2" fillId="3" borderId="32" xfId="0" applyFont="1" applyFill="1" applyBorder="1"/>
    <xf numFmtId="0" fontId="9" fillId="11" borderId="21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62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147" xfId="0" applyFont="1" applyFill="1" applyBorder="1" applyAlignment="1">
      <alignment horizontal="center" vertical="center" wrapText="1"/>
    </xf>
    <xf numFmtId="0" fontId="9" fillId="11" borderId="50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vertical="center" wrapText="1"/>
    </xf>
    <xf numFmtId="0" fontId="2" fillId="7" borderId="35" xfId="0" applyFont="1" applyFill="1" applyBorder="1" applyAlignment="1">
      <alignment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9" fillId="11" borderId="54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94" xfId="0" applyFont="1" applyFill="1" applyBorder="1" applyAlignment="1">
      <alignment horizontal="center" vertical="center" wrapText="1"/>
    </xf>
    <xf numFmtId="0" fontId="9" fillId="10" borderId="95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8" fillId="3" borderId="164" xfId="0" applyFont="1" applyFill="1" applyBorder="1" applyAlignment="1">
      <alignment horizontal="right" vertical="center" wrapText="1"/>
    </xf>
    <xf numFmtId="0" fontId="8" fillId="3" borderId="167" xfId="0" applyFont="1" applyFill="1" applyBorder="1" applyAlignment="1">
      <alignment horizontal="right" vertical="center" wrapText="1"/>
    </xf>
    <xf numFmtId="0" fontId="2" fillId="7" borderId="3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" fillId="0" borderId="170" xfId="0" applyFont="1" applyFill="1" applyBorder="1" applyAlignment="1">
      <alignment horizontal="center" vertical="center" wrapText="1"/>
    </xf>
    <xf numFmtId="0" fontId="9" fillId="11" borderId="170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vertical="center" wrapText="1"/>
    </xf>
    <xf numFmtId="0" fontId="0" fillId="12" borderId="12" xfId="0" applyFill="1" applyBorder="1" applyAlignment="1">
      <alignment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vertical="center" wrapText="1"/>
    </xf>
    <xf numFmtId="0" fontId="9" fillId="12" borderId="22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vertical="center" wrapText="1"/>
    </xf>
    <xf numFmtId="0" fontId="2" fillId="12" borderId="122" xfId="0" applyFont="1" applyFill="1" applyBorder="1" applyAlignment="1">
      <alignment horizontal="center" vertical="center" wrapText="1"/>
    </xf>
    <xf numFmtId="0" fontId="9" fillId="12" borderId="122" xfId="0" applyFont="1" applyFill="1" applyBorder="1" applyAlignment="1">
      <alignment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5" fillId="12" borderId="165" xfId="0" applyFont="1" applyFill="1" applyBorder="1" applyAlignment="1">
      <alignment vertical="center" wrapText="1"/>
    </xf>
    <xf numFmtId="0" fontId="25" fillId="12" borderId="166" xfId="0" applyNumberFormat="1" applyFont="1" applyFill="1" applyBorder="1" applyAlignment="1">
      <alignment horizontal="center" vertical="center" wrapText="1"/>
    </xf>
    <xf numFmtId="49" fontId="2" fillId="12" borderId="21" xfId="0" applyNumberFormat="1" applyFont="1" applyFill="1" applyBorder="1" applyAlignment="1">
      <alignment horizontal="center" vertical="center" wrapText="1"/>
    </xf>
    <xf numFmtId="0" fontId="25" fillId="12" borderId="59" xfId="0" applyFont="1" applyFill="1" applyBorder="1" applyAlignment="1">
      <alignment horizontal="center" vertical="center" wrapText="1"/>
    </xf>
    <xf numFmtId="0" fontId="2" fillId="12" borderId="46" xfId="0" applyFont="1" applyFill="1" applyBorder="1" applyAlignment="1">
      <alignment horizontal="center" vertical="center" wrapText="1"/>
    </xf>
    <xf numFmtId="0" fontId="25" fillId="12" borderId="28" xfId="0" applyFont="1" applyFill="1" applyBorder="1" applyAlignment="1">
      <alignment horizontal="center" vertical="center" wrapText="1"/>
    </xf>
    <xf numFmtId="0" fontId="25" fillId="12" borderId="36" xfId="0" applyFont="1" applyFill="1" applyBorder="1" applyAlignment="1">
      <alignment horizontal="center" vertical="center" wrapText="1"/>
    </xf>
    <xf numFmtId="0" fontId="25" fillId="12" borderId="169" xfId="0" applyFont="1" applyFill="1" applyBorder="1" applyAlignment="1">
      <alignment horizontal="center" vertical="center" wrapText="1"/>
    </xf>
    <xf numFmtId="0" fontId="2" fillId="12" borderId="23" xfId="0" applyFont="1" applyFill="1" applyBorder="1" applyAlignment="1">
      <alignment horizontal="center" vertical="center" wrapText="1"/>
    </xf>
    <xf numFmtId="0" fontId="9" fillId="12" borderId="46" xfId="0" applyFont="1" applyFill="1" applyBorder="1" applyAlignment="1">
      <alignment vertical="center" wrapText="1"/>
    </xf>
    <xf numFmtId="0" fontId="9" fillId="12" borderId="34" xfId="0" applyFont="1" applyFill="1" applyBorder="1" applyAlignment="1">
      <alignment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9" fillId="13" borderId="86" xfId="0" applyFont="1" applyFill="1" applyBorder="1" applyAlignment="1">
      <alignment horizontal="center" vertical="center" wrapText="1"/>
    </xf>
    <xf numFmtId="0" fontId="9" fillId="13" borderId="46" xfId="0" applyFont="1" applyFill="1" applyBorder="1" applyAlignment="1">
      <alignment horizontal="center" vertical="center" wrapText="1"/>
    </xf>
    <xf numFmtId="0" fontId="9" fillId="13" borderId="136" xfId="0" applyFont="1" applyFill="1" applyBorder="1" applyAlignment="1">
      <alignment horizontal="center" vertical="center" wrapText="1"/>
    </xf>
    <xf numFmtId="0" fontId="9" fillId="13" borderId="94" xfId="0" applyFont="1" applyFill="1" applyBorder="1" applyAlignment="1">
      <alignment horizontal="center" vertical="center" wrapText="1"/>
    </xf>
    <xf numFmtId="0" fontId="2" fillId="12" borderId="54" xfId="0" applyFont="1" applyFill="1" applyBorder="1" applyAlignment="1">
      <alignment horizontal="center" vertical="center" wrapText="1"/>
    </xf>
    <xf numFmtId="0" fontId="2" fillId="12" borderId="132" xfId="0" applyFont="1" applyFill="1" applyBorder="1" applyAlignment="1">
      <alignment horizontal="center" vertical="center" wrapText="1"/>
    </xf>
    <xf numFmtId="0" fontId="2" fillId="12" borderId="136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vertical="center" wrapText="1"/>
    </xf>
    <xf numFmtId="0" fontId="2" fillId="12" borderId="137" xfId="0" applyFont="1" applyFill="1" applyBorder="1" applyAlignment="1">
      <alignment vertical="center" wrapText="1"/>
    </xf>
    <xf numFmtId="0" fontId="2" fillId="12" borderId="54" xfId="0" applyFont="1" applyFill="1" applyBorder="1" applyAlignment="1">
      <alignment vertical="center" wrapText="1"/>
    </xf>
    <xf numFmtId="0" fontId="2" fillId="12" borderId="34" xfId="0" applyFont="1" applyFill="1" applyBorder="1" applyAlignment="1">
      <alignment vertical="center" wrapText="1"/>
    </xf>
    <xf numFmtId="0" fontId="2" fillId="12" borderId="132" xfId="0" applyFont="1" applyFill="1" applyBorder="1" applyAlignment="1">
      <alignment vertical="center" wrapText="1"/>
    </xf>
    <xf numFmtId="0" fontId="2" fillId="12" borderId="136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vertical="center" wrapText="1"/>
    </xf>
    <xf numFmtId="0" fontId="9" fillId="12" borderId="27" xfId="0" applyFont="1" applyFill="1" applyBorder="1" applyAlignment="1">
      <alignment horizontal="center" vertical="center" wrapText="1"/>
    </xf>
    <xf numFmtId="49" fontId="2" fillId="12" borderId="22" xfId="0" applyNumberFormat="1" applyFont="1" applyFill="1" applyBorder="1" applyAlignment="1">
      <alignment horizontal="center" vertical="center" wrapText="1"/>
    </xf>
    <xf numFmtId="0" fontId="2" fillId="12" borderId="118" xfId="0" applyFont="1" applyFill="1" applyBorder="1" applyAlignment="1">
      <alignment horizontal="center" vertical="center" wrapText="1"/>
    </xf>
    <xf numFmtId="0" fontId="9" fillId="12" borderId="118" xfId="0" applyFont="1" applyFill="1" applyBorder="1" applyAlignment="1">
      <alignment vertical="center" wrapText="1"/>
    </xf>
    <xf numFmtId="0" fontId="9" fillId="13" borderId="11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9" fillId="10" borderId="54" xfId="0" applyFont="1" applyFill="1" applyBorder="1" applyAlignment="1">
      <alignment horizontal="center" vertical="center" wrapText="1"/>
    </xf>
    <xf numFmtId="0" fontId="9" fillId="13" borderId="1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/>
    <xf numFmtId="0" fontId="2" fillId="0" borderId="2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/>
    <xf numFmtId="0" fontId="2" fillId="7" borderId="2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34" fillId="0" borderId="2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11" borderId="2" xfId="0" applyFill="1" applyBorder="1" applyAlignment="1"/>
    <xf numFmtId="0" fontId="0" fillId="11" borderId="3" xfId="0" applyFill="1" applyBorder="1" applyAlignment="1"/>
    <xf numFmtId="0" fontId="10" fillId="11" borderId="110" xfId="0" applyFont="1" applyFill="1" applyBorder="1" applyAlignment="1">
      <alignment horizontal="center" vertical="center" wrapText="1"/>
    </xf>
    <xf numFmtId="0" fontId="10" fillId="11" borderId="7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10" fillId="11" borderId="107" xfId="0" applyFont="1" applyFill="1" applyBorder="1" applyAlignment="1">
      <alignment horizontal="center" vertical="center" wrapText="1"/>
    </xf>
    <xf numFmtId="0" fontId="10" fillId="11" borderId="92" xfId="0" applyFont="1" applyFill="1" applyBorder="1" applyAlignment="1">
      <alignment horizontal="center" vertical="center" wrapText="1"/>
    </xf>
    <xf numFmtId="0" fontId="10" fillId="11" borderId="10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/>
    <xf numFmtId="0" fontId="17" fillId="0" borderId="0" xfId="0" applyFont="1" applyAlignment="1">
      <alignment vertical="top" wrapText="1"/>
    </xf>
    <xf numFmtId="0" fontId="1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0" fillId="11" borderId="15" xfId="0" applyFill="1" applyBorder="1" applyAlignment="1">
      <alignment vertical="center" wrapText="1"/>
    </xf>
    <xf numFmtId="0" fontId="0" fillId="11" borderId="11" xfId="0" applyFill="1" applyBorder="1" applyAlignment="1">
      <alignment vertical="center" wrapText="1"/>
    </xf>
    <xf numFmtId="0" fontId="0" fillId="11" borderId="8" xfId="0" applyFill="1" applyBorder="1" applyAlignment="1">
      <alignment vertical="center" wrapText="1"/>
    </xf>
    <xf numFmtId="0" fontId="0" fillId="11" borderId="14" xfId="0" applyFill="1" applyBorder="1" applyAlignment="1">
      <alignment vertical="center" wrapText="1"/>
    </xf>
    <xf numFmtId="0" fontId="0" fillId="11" borderId="6" xfId="0" applyFill="1" applyBorder="1" applyAlignment="1">
      <alignment vertical="center" wrapText="1"/>
    </xf>
    <xf numFmtId="0" fontId="0" fillId="0" borderId="0" xfId="0" applyAlignment="1">
      <alignment vertical="top"/>
    </xf>
    <xf numFmtId="0" fontId="2" fillId="7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14" xfId="0" applyBorder="1" applyAlignment="1"/>
    <xf numFmtId="0" fontId="2" fillId="7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vertical="center" wrapText="1"/>
    </xf>
    <xf numFmtId="0" fontId="35" fillId="7" borderId="3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11" borderId="10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" fillId="4" borderId="71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vertical="center" wrapText="1"/>
    </xf>
    <xf numFmtId="0" fontId="0" fillId="0" borderId="18" xfId="0" applyBorder="1" applyAlignment="1"/>
    <xf numFmtId="0" fontId="2" fillId="0" borderId="44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9" fillId="0" borderId="87" xfId="0" applyFont="1" applyFill="1" applyBorder="1" applyAlignment="1">
      <alignment horizontal="left" vertical="center" wrapText="1"/>
    </xf>
    <xf numFmtId="0" fontId="39" fillId="0" borderId="4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88" xfId="0" applyFont="1" applyBorder="1" applyAlignment="1">
      <alignment vertical="center" wrapText="1"/>
    </xf>
    <xf numFmtId="0" fontId="39" fillId="0" borderId="5" xfId="0" applyFont="1" applyFill="1" applyBorder="1" applyAlignment="1">
      <alignment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 wrapText="1"/>
    </xf>
    <xf numFmtId="0" fontId="2" fillId="0" borderId="3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2" fillId="4" borderId="70" xfId="0" applyFont="1" applyFill="1" applyBorder="1" applyAlignment="1">
      <alignment horizontal="right" vertical="center" wrapText="1"/>
    </xf>
    <xf numFmtId="0" fontId="0" fillId="4" borderId="56" xfId="0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4" borderId="56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83" xfId="0" applyFont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0" fillId="0" borderId="15" xfId="0" applyBorder="1" applyAlignment="1"/>
    <xf numFmtId="0" fontId="0" fillId="0" borderId="12" xfId="0" applyFont="1" applyFill="1" applyBorder="1" applyAlignment="1">
      <alignment vertical="center" wrapText="1"/>
    </xf>
    <xf numFmtId="0" fontId="0" fillId="4" borderId="31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39" fillId="0" borderId="80" xfId="0" applyFont="1" applyFill="1" applyBorder="1" applyAlignment="1">
      <alignment vertical="top" wrapText="1"/>
    </xf>
    <xf numFmtId="0" fontId="0" fillId="0" borderId="82" xfId="0" applyBorder="1" applyAlignment="1"/>
    <xf numFmtId="0" fontId="22" fillId="0" borderId="12" xfId="0" applyFont="1" applyFill="1" applyBorder="1" applyAlignment="1">
      <alignment vertical="top" wrapText="1"/>
    </xf>
    <xf numFmtId="0" fontId="0" fillId="0" borderId="7" xfId="0" applyBorder="1" applyAlignment="1"/>
    <xf numFmtId="0" fontId="22" fillId="0" borderId="171" xfId="0" applyFont="1" applyFill="1" applyBorder="1" applyAlignment="1">
      <alignment vertical="top" wrapText="1"/>
    </xf>
    <xf numFmtId="0" fontId="0" fillId="0" borderId="173" xfId="0" applyBorder="1" applyAlignment="1"/>
    <xf numFmtId="0" fontId="0" fillId="0" borderId="75" xfId="0" applyBorder="1" applyAlignment="1">
      <alignment vertical="center" wrapText="1"/>
    </xf>
    <xf numFmtId="0" fontId="2" fillId="4" borderId="73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74" xfId="0" applyBorder="1" applyAlignment="1">
      <alignment vertical="center" wrapText="1"/>
    </xf>
    <xf numFmtId="0" fontId="39" fillId="0" borderId="52" xfId="0" applyFont="1" applyBorder="1" applyAlignment="1">
      <alignment wrapText="1"/>
    </xf>
    <xf numFmtId="0" fontId="0" fillId="0" borderId="53" xfId="0" applyBorder="1" applyAlignment="1"/>
    <xf numFmtId="0" fontId="0" fillId="0" borderId="12" xfId="0" applyBorder="1" applyAlignment="1">
      <alignment wrapText="1"/>
    </xf>
    <xf numFmtId="0" fontId="2" fillId="0" borderId="8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0" fillId="0" borderId="174" xfId="0" applyBorder="1" applyAlignment="1"/>
    <xf numFmtId="0" fontId="41" fillId="0" borderId="12" xfId="0" applyFont="1" applyFill="1" applyBorder="1" applyAlignment="1">
      <alignment vertical="top" wrapText="1"/>
    </xf>
    <xf numFmtId="0" fontId="42" fillId="0" borderId="12" xfId="0" applyFont="1" applyFill="1" applyBorder="1" applyAlignment="1">
      <alignment vertical="top" wrapText="1"/>
    </xf>
    <xf numFmtId="0" fontId="42" fillId="0" borderId="8" xfId="0" applyFont="1" applyFill="1" applyBorder="1" applyAlignment="1">
      <alignment vertical="top" wrapText="1"/>
    </xf>
    <xf numFmtId="0" fontId="0" fillId="0" borderId="6" xfId="0" applyBorder="1" applyAlignment="1"/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9" fillId="0" borderId="10" xfId="0" applyFont="1" applyBorder="1" applyAlignment="1">
      <alignment horizontal="left" wrapText="1"/>
    </xf>
    <xf numFmtId="0" fontId="0" fillId="0" borderId="77" xfId="0" applyFont="1" applyBorder="1" applyAlignment="1">
      <alignment horizontal="left" wrapText="1"/>
    </xf>
    <xf numFmtId="0" fontId="0" fillId="0" borderId="78" xfId="0" applyBorder="1" applyAlignment="1"/>
    <xf numFmtId="0" fontId="39" fillId="0" borderId="171" xfId="0" applyFont="1" applyFill="1" applyBorder="1" applyAlignment="1">
      <alignment horizontal="left" vertical="center" wrapText="1"/>
    </xf>
    <xf numFmtId="0" fontId="0" fillId="0" borderId="172" xfId="0" applyBorder="1" applyAlignment="1"/>
    <xf numFmtId="0" fontId="39" fillId="0" borderId="52" xfId="0" applyFont="1" applyBorder="1" applyAlignment="1">
      <alignment horizontal="left" wrapText="1"/>
    </xf>
    <xf numFmtId="0" fontId="0" fillId="0" borderId="76" xfId="0" applyBorder="1" applyAlignment="1">
      <alignment wrapText="1"/>
    </xf>
    <xf numFmtId="0" fontId="0" fillId="0" borderId="12" xfId="0" applyFont="1" applyBorder="1" applyAlignment="1">
      <alignment horizontal="left" wrapText="1"/>
    </xf>
    <xf numFmtId="0" fontId="2" fillId="0" borderId="80" xfId="0" applyFont="1" applyFill="1" applyBorder="1" applyAlignment="1">
      <alignment horizontal="left" vertical="center" wrapText="1"/>
    </xf>
    <xf numFmtId="0" fontId="0" fillId="0" borderId="81" xfId="0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77" xfId="0" applyFont="1" applyFill="1" applyBorder="1" applyAlignment="1">
      <alignment vertical="center"/>
    </xf>
    <xf numFmtId="0" fontId="0" fillId="0" borderId="78" xfId="0" applyBorder="1" applyAlignment="1">
      <alignment vertical="center"/>
    </xf>
    <xf numFmtId="0" fontId="39" fillId="0" borderId="8" xfId="0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0" fillId="3" borderId="83" xfId="0" applyFill="1" applyBorder="1" applyAlignment="1">
      <alignment vertical="center" wrapText="1"/>
    </xf>
    <xf numFmtId="0" fontId="0" fillId="0" borderId="85" xfId="0" applyBorder="1" applyAlignment="1"/>
    <xf numFmtId="0" fontId="0" fillId="0" borderId="84" xfId="0" applyBorder="1" applyAlignment="1"/>
    <xf numFmtId="0" fontId="6" fillId="2" borderId="24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8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1" xfId="0" applyBorder="1" applyAlignment="1"/>
    <xf numFmtId="0" fontId="6" fillId="2" borderId="12" xfId="0" applyFont="1" applyFill="1" applyBorder="1" applyAlignment="1">
      <alignment vertical="center" wrapText="1"/>
    </xf>
    <xf numFmtId="0" fontId="6" fillId="2" borderId="171" xfId="0" applyFont="1" applyFill="1" applyBorder="1" applyAlignment="1">
      <alignment vertical="center" wrapText="1"/>
    </xf>
    <xf numFmtId="0" fontId="6" fillId="7" borderId="30" xfId="0" applyFont="1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2" fillId="12" borderId="119" xfId="0" applyFont="1" applyFill="1" applyBorder="1" applyAlignment="1">
      <alignment vertical="center" wrapText="1"/>
    </xf>
    <xf numFmtId="0" fontId="2" fillId="12" borderId="120" xfId="0" applyFont="1" applyFill="1" applyBorder="1" applyAlignment="1">
      <alignment vertical="center" wrapText="1"/>
    </xf>
    <xf numFmtId="0" fontId="2" fillId="12" borderId="121" xfId="0" applyFont="1" applyFill="1" applyBorder="1" applyAlignment="1">
      <alignment vertical="center" wrapText="1"/>
    </xf>
    <xf numFmtId="0" fontId="2" fillId="12" borderId="24" xfId="0" applyFont="1" applyFill="1" applyBorder="1" applyAlignment="1">
      <alignment vertical="center" wrapText="1"/>
    </xf>
    <xf numFmtId="0" fontId="0" fillId="12" borderId="25" xfId="0" applyFill="1" applyBorder="1" applyAlignment="1">
      <alignment vertical="center" wrapText="1"/>
    </xf>
    <xf numFmtId="0" fontId="2" fillId="12" borderId="27" xfId="0" applyFont="1" applyFill="1" applyBorder="1" applyAlignment="1">
      <alignment vertical="center" wrapText="1"/>
    </xf>
    <xf numFmtId="0" fontId="0" fillId="12" borderId="28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12" borderId="28" xfId="0" applyFont="1" applyFill="1" applyBorder="1" applyAlignment="1">
      <alignment vertical="center" wrapText="1"/>
    </xf>
    <xf numFmtId="0" fontId="0" fillId="12" borderId="29" xfId="0" applyFill="1" applyBorder="1" applyAlignment="1">
      <alignment wrapText="1"/>
    </xf>
    <xf numFmtId="0" fontId="2" fillId="12" borderId="85" xfId="0" applyFont="1" applyFill="1" applyBorder="1" applyAlignment="1">
      <alignment vertical="center" wrapText="1"/>
    </xf>
    <xf numFmtId="0" fontId="0" fillId="12" borderId="84" xfId="0" applyFill="1" applyBorder="1" applyAlignment="1">
      <alignment wrapText="1"/>
    </xf>
    <xf numFmtId="0" fontId="2" fillId="0" borderId="56" xfId="0" applyFont="1" applyBorder="1" applyAlignment="1">
      <alignment vertical="center" wrapText="1"/>
    </xf>
    <xf numFmtId="0" fontId="0" fillId="0" borderId="57" xfId="0" applyBorder="1" applyAlignment="1">
      <alignment wrapText="1"/>
    </xf>
    <xf numFmtId="0" fontId="2" fillId="0" borderId="85" xfId="0" applyFont="1" applyBorder="1" applyAlignment="1">
      <alignment wrapText="1"/>
    </xf>
    <xf numFmtId="0" fontId="0" fillId="0" borderId="84" xfId="0" applyBorder="1" applyAlignment="1">
      <alignment wrapText="1"/>
    </xf>
    <xf numFmtId="0" fontId="2" fillId="4" borderId="56" xfId="0" applyFont="1" applyFill="1" applyBorder="1" applyAlignment="1">
      <alignment wrapText="1"/>
    </xf>
    <xf numFmtId="0" fontId="2" fillId="12" borderId="28" xfId="0" applyFont="1" applyFill="1" applyBorder="1" applyAlignment="1">
      <alignment horizontal="left" vertical="center" wrapText="1"/>
    </xf>
    <xf numFmtId="0" fontId="0" fillId="12" borderId="28" xfId="0" applyFill="1" applyBorder="1" applyAlignment="1">
      <alignment horizontal="left" vertical="center" wrapText="1"/>
    </xf>
    <xf numFmtId="0" fontId="0" fillId="12" borderId="75" xfId="0" applyFill="1" applyBorder="1" applyAlignment="1">
      <alignment horizontal="left" vertical="center" wrapText="1"/>
    </xf>
    <xf numFmtId="0" fontId="2" fillId="12" borderId="35" xfId="0" applyFont="1" applyFill="1" applyBorder="1" applyAlignment="1">
      <alignment vertical="center" wrapText="1"/>
    </xf>
    <xf numFmtId="0" fontId="2" fillId="12" borderId="36" xfId="0" applyFont="1" applyFill="1" applyBorder="1" applyAlignment="1">
      <alignment vertical="center" wrapText="1"/>
    </xf>
    <xf numFmtId="0" fontId="0" fillId="12" borderId="36" xfId="0" applyFill="1" applyBorder="1" applyAlignment="1">
      <alignment vertical="center" wrapText="1"/>
    </xf>
    <xf numFmtId="0" fontId="0" fillId="12" borderId="117" xfId="0" applyFill="1" applyBorder="1" applyAlignment="1">
      <alignment vertical="center" wrapText="1"/>
    </xf>
    <xf numFmtId="0" fontId="14" fillId="12" borderId="35" xfId="0" applyFont="1" applyFill="1" applyBorder="1" applyAlignment="1">
      <alignment vertical="center" wrapText="1"/>
    </xf>
    <xf numFmtId="0" fontId="0" fillId="12" borderId="85" xfId="0" applyFill="1" applyBorder="1" applyAlignment="1">
      <alignment vertical="center" wrapText="1"/>
    </xf>
    <xf numFmtId="0" fontId="0" fillId="0" borderId="56" xfId="0" applyBorder="1" applyAlignment="1">
      <alignment wrapText="1"/>
    </xf>
    <xf numFmtId="0" fontId="14" fillId="0" borderId="83" xfId="0" applyFont="1" applyBorder="1" applyAlignment="1">
      <alignment vertical="top" wrapText="1"/>
    </xf>
    <xf numFmtId="0" fontId="0" fillId="0" borderId="85" xfId="0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0" fillId="0" borderId="28" xfId="0" applyBorder="1" applyAlignment="1"/>
    <xf numFmtId="0" fontId="0" fillId="0" borderId="29" xfId="0" applyBorder="1" applyAlignment="1"/>
    <xf numFmtId="0" fontId="2" fillId="3" borderId="25" xfId="0" applyFont="1" applyFill="1" applyBorder="1" applyAlignment="1">
      <alignment vertical="center" wrapText="1"/>
    </xf>
    <xf numFmtId="0" fontId="2" fillId="12" borderId="25" xfId="0" applyFont="1" applyFill="1" applyBorder="1" applyAlignment="1">
      <alignment vertical="center" wrapText="1"/>
    </xf>
    <xf numFmtId="0" fontId="2" fillId="12" borderId="15" xfId="0" applyFont="1" applyFill="1" applyBorder="1" applyAlignment="1">
      <alignment vertical="center" wrapText="1"/>
    </xf>
    <xf numFmtId="0" fontId="2" fillId="12" borderId="26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vertical="center" wrapText="1"/>
    </xf>
    <xf numFmtId="0" fontId="0" fillId="7" borderId="36" xfId="0" applyFill="1" applyBorder="1" applyAlignment="1">
      <alignment vertical="center" wrapText="1"/>
    </xf>
    <xf numFmtId="0" fontId="0" fillId="7" borderId="37" xfId="0" applyFill="1" applyBorder="1" applyAlignment="1">
      <alignment vertical="center" wrapText="1"/>
    </xf>
    <xf numFmtId="0" fontId="6" fillId="7" borderId="96" xfId="0" applyFont="1" applyFill="1" applyBorder="1" applyAlignment="1">
      <alignment vertical="center" wrapText="1"/>
    </xf>
    <xf numFmtId="0" fontId="0" fillId="7" borderId="98" xfId="0" applyFill="1" applyBorder="1" applyAlignment="1">
      <alignment vertical="center" wrapText="1"/>
    </xf>
    <xf numFmtId="0" fontId="0" fillId="7" borderId="97" xfId="0" applyFill="1" applyBorder="1" applyAlignment="1">
      <alignment vertical="center" wrapText="1"/>
    </xf>
    <xf numFmtId="0" fontId="6" fillId="7" borderId="47" xfId="0" applyFont="1" applyFill="1" applyBorder="1" applyAlignment="1">
      <alignment vertical="center" wrapText="1"/>
    </xf>
    <xf numFmtId="0" fontId="0" fillId="7" borderId="59" xfId="0" applyFill="1" applyBorder="1" applyAlignment="1">
      <alignment vertical="center" wrapText="1"/>
    </xf>
    <xf numFmtId="0" fontId="0" fillId="7" borderId="48" xfId="0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vertical="center" wrapText="1"/>
    </xf>
    <xf numFmtId="0" fontId="0" fillId="7" borderId="56" xfId="0" applyFill="1" applyBorder="1" applyAlignment="1">
      <alignment vertical="center" wrapText="1"/>
    </xf>
    <xf numFmtId="0" fontId="0" fillId="7" borderId="57" xfId="0" applyFill="1" applyBorder="1" applyAlignment="1">
      <alignment vertical="center" wrapText="1"/>
    </xf>
    <xf numFmtId="0" fontId="6" fillId="7" borderId="27" xfId="0" applyFont="1" applyFill="1" applyBorder="1" applyAlignment="1">
      <alignment vertical="center" wrapText="1"/>
    </xf>
    <xf numFmtId="0" fontId="0" fillId="7" borderId="28" xfId="0" applyFill="1" applyBorder="1" applyAlignment="1">
      <alignment vertical="center" wrapText="1"/>
    </xf>
    <xf numFmtId="0" fontId="0" fillId="7" borderId="29" xfId="0" applyFill="1" applyBorder="1" applyAlignment="1">
      <alignment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6" fillId="2" borderId="96" xfId="0" applyFont="1" applyFill="1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96" xfId="0" applyFont="1" applyFill="1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2" fillId="12" borderId="9" xfId="0" applyFont="1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12" borderId="94" xfId="0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2" borderId="51" xfId="0" applyFont="1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12" borderId="94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0" fillId="0" borderId="87" xfId="0" applyFont="1" applyBorder="1" applyAlignment="1">
      <alignment vertical="center" wrapText="1"/>
    </xf>
    <xf numFmtId="0" fontId="10" fillId="0" borderId="88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2" fillId="0" borderId="115" xfId="0" applyFont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7" borderId="30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12" borderId="55" xfId="0" applyFont="1" applyFill="1" applyBorder="1" applyAlignment="1">
      <alignment vertical="center" wrapText="1"/>
    </xf>
    <xf numFmtId="0" fontId="0" fillId="12" borderId="56" xfId="0" applyFill="1" applyBorder="1" applyAlignment="1">
      <alignment vertical="center"/>
    </xf>
    <xf numFmtId="0" fontId="0" fillId="12" borderId="57" xfId="0" applyFill="1" applyBorder="1" applyAlignment="1">
      <alignment vertical="center"/>
    </xf>
    <xf numFmtId="0" fontId="21" fillId="12" borderId="5" xfId="0" applyFont="1" applyFill="1" applyBorder="1" applyAlignment="1">
      <alignment vertical="center" wrapText="1"/>
    </xf>
    <xf numFmtId="0" fontId="21" fillId="12" borderId="4" xfId="0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0" fillId="12" borderId="15" xfId="0" applyFill="1" applyBorder="1" applyAlignment="1">
      <alignment horizontal="left" vertical="center" wrapText="1"/>
    </xf>
    <xf numFmtId="0" fontId="0" fillId="12" borderId="11" xfId="0" applyFill="1" applyBorder="1" applyAlignment="1">
      <alignment vertical="center" wrapText="1"/>
    </xf>
    <xf numFmtId="0" fontId="0" fillId="12" borderId="12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0" fontId="0" fillId="12" borderId="7" xfId="0" applyFill="1" applyBorder="1" applyAlignment="1">
      <alignment vertical="center" wrapText="1"/>
    </xf>
    <xf numFmtId="0" fontId="9" fillId="12" borderId="28" xfId="0" applyFont="1" applyFill="1" applyBorder="1" applyAlignment="1">
      <alignment vertical="center" wrapText="1"/>
    </xf>
    <xf numFmtId="0" fontId="9" fillId="12" borderId="29" xfId="0" applyFont="1" applyFill="1" applyBorder="1" applyAlignment="1">
      <alignment vertical="center" wrapText="1"/>
    </xf>
    <xf numFmtId="0" fontId="2" fillId="12" borderId="37" xfId="0" applyFont="1" applyFill="1" applyBorder="1" applyAlignment="1">
      <alignment vertical="center" wrapText="1"/>
    </xf>
    <xf numFmtId="0" fontId="0" fillId="12" borderId="120" xfId="0" applyFill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12" borderId="5" xfId="0" applyFill="1" applyBorder="1" applyAlignment="1">
      <alignment wrapText="1"/>
    </xf>
    <xf numFmtId="0" fontId="0" fillId="12" borderId="26" xfId="0" applyFill="1" applyBorder="1" applyAlignment="1">
      <alignment wrapText="1"/>
    </xf>
    <xf numFmtId="0" fontId="8" fillId="3" borderId="164" xfId="0" applyFont="1" applyFill="1" applyBorder="1" applyAlignment="1">
      <alignment horizontal="right" vertical="center" wrapText="1"/>
    </xf>
    <xf numFmtId="0" fontId="8" fillId="3" borderId="165" xfId="0" applyFont="1" applyFill="1" applyBorder="1" applyAlignment="1">
      <alignment horizontal="right" vertical="center" wrapText="1"/>
    </xf>
    <xf numFmtId="0" fontId="2" fillId="3" borderId="36" xfId="0" applyFont="1" applyFill="1" applyBorder="1" applyAlignment="1">
      <alignment vertical="center"/>
    </xf>
    <xf numFmtId="0" fontId="2" fillId="3" borderId="138" xfId="0" applyFont="1" applyFill="1" applyBorder="1" applyAlignment="1">
      <alignment vertical="center"/>
    </xf>
    <xf numFmtId="0" fontId="0" fillId="12" borderId="37" xfId="0" applyFill="1" applyBorder="1" applyAlignment="1">
      <alignment vertical="center"/>
    </xf>
    <xf numFmtId="0" fontId="2" fillId="12" borderId="133" xfId="0" applyFont="1" applyFill="1" applyBorder="1" applyAlignment="1">
      <alignment vertical="center" wrapText="1"/>
    </xf>
    <xf numFmtId="0" fontId="0" fillId="12" borderId="134" xfId="0" applyFill="1" applyBorder="1" applyAlignment="1">
      <alignment vertical="center"/>
    </xf>
    <xf numFmtId="0" fontId="0" fillId="12" borderId="135" xfId="0" applyFill="1" applyBorder="1" applyAlignment="1">
      <alignment vertical="center"/>
    </xf>
    <xf numFmtId="0" fontId="2" fillId="12" borderId="138" xfId="0" applyFont="1" applyFill="1" applyBorder="1" applyAlignment="1">
      <alignment vertical="center" wrapText="1"/>
    </xf>
    <xf numFmtId="0" fontId="0" fillId="12" borderId="138" xfId="0" applyFill="1" applyBorder="1" applyAlignment="1">
      <alignment vertical="center" wrapText="1"/>
    </xf>
    <xf numFmtId="0" fontId="0" fillId="12" borderId="139" xfId="0" applyFill="1" applyBorder="1" applyAlignment="1">
      <alignment vertical="center"/>
    </xf>
    <xf numFmtId="0" fontId="2" fillId="12" borderId="8" xfId="0" applyFont="1" applyFill="1" applyBorder="1" applyAlignment="1">
      <alignment vertical="center" wrapText="1"/>
    </xf>
    <xf numFmtId="0" fontId="0" fillId="12" borderId="14" xfId="0" applyFill="1" applyBorder="1" applyAlignment="1">
      <alignment vertical="center"/>
    </xf>
    <xf numFmtId="0" fontId="0" fillId="12" borderId="6" xfId="0" applyFill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13" borderId="34" xfId="0" applyFont="1" applyFill="1" applyBorder="1" applyAlignment="1">
      <alignment horizontal="center" vertical="center" wrapText="1"/>
    </xf>
    <xf numFmtId="0" fontId="0" fillId="13" borderId="94" xfId="0" applyFill="1" applyBorder="1" applyAlignment="1">
      <alignment horizontal="center" vertical="center" wrapText="1"/>
    </xf>
    <xf numFmtId="0" fontId="2" fillId="0" borderId="52" xfId="0" applyFont="1" applyFill="1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25" fillId="0" borderId="125" xfId="0" applyFont="1" applyFill="1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5" fillId="12" borderId="165" xfId="0" applyFont="1" applyFill="1" applyBorder="1" applyAlignment="1">
      <alignment vertical="center" wrapText="1"/>
    </xf>
    <xf numFmtId="0" fontId="0" fillId="12" borderId="166" xfId="0" applyFill="1" applyBorder="1" applyAlignment="1">
      <alignment vertical="center" wrapText="1"/>
    </xf>
    <xf numFmtId="0" fontId="25" fillId="12" borderId="59" xfId="0" applyFont="1" applyFill="1" applyBorder="1" applyAlignment="1">
      <alignment horizontal="left" vertical="center" wrapText="1"/>
    </xf>
    <xf numFmtId="0" fontId="0" fillId="12" borderId="48" xfId="0" applyFill="1" applyBorder="1" applyAlignment="1">
      <alignment vertical="center" wrapText="1"/>
    </xf>
    <xf numFmtId="0" fontId="25" fillId="12" borderId="28" xfId="0" applyFont="1" applyFill="1" applyBorder="1" applyAlignment="1">
      <alignment horizontal="left" vertical="center" wrapText="1"/>
    </xf>
    <xf numFmtId="0" fontId="0" fillId="12" borderId="29" xfId="0" applyFill="1" applyBorder="1" applyAlignment="1">
      <alignment vertical="center" wrapText="1"/>
    </xf>
    <xf numFmtId="0" fontId="25" fillId="12" borderId="168" xfId="0" applyFont="1" applyFill="1" applyBorder="1" applyAlignment="1">
      <alignment horizontal="left" vertical="center" wrapText="1"/>
    </xf>
    <xf numFmtId="0" fontId="0" fillId="12" borderId="169" xfId="0" applyFill="1" applyBorder="1" applyAlignment="1">
      <alignment vertical="center" wrapText="1"/>
    </xf>
    <xf numFmtId="0" fontId="2" fillId="12" borderId="5" xfId="0" applyFont="1" applyFill="1" applyBorder="1" applyAlignment="1">
      <alignment horizontal="left" vertical="top" wrapText="1"/>
    </xf>
    <xf numFmtId="0" fontId="0" fillId="12" borderId="4" xfId="0" applyFill="1" applyBorder="1" applyAlignment="1">
      <alignment vertical="top" wrapText="1"/>
    </xf>
    <xf numFmtId="0" fontId="2" fillId="12" borderId="31" xfId="0" applyFont="1" applyFill="1" applyBorder="1" applyAlignment="1">
      <alignment horizontal="left" vertical="center" wrapText="1"/>
    </xf>
    <xf numFmtId="0" fontId="2" fillId="12" borderId="14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vertical="center" wrapText="1"/>
    </xf>
    <xf numFmtId="0" fontId="2" fillId="12" borderId="140" xfId="0" applyFont="1" applyFill="1" applyBorder="1" applyAlignment="1">
      <alignment horizontal="center" vertical="center" wrapText="1"/>
    </xf>
    <xf numFmtId="0" fontId="0" fillId="12" borderId="141" xfId="0" applyFill="1" applyBorder="1" applyAlignment="1">
      <alignment horizontal="center"/>
    </xf>
    <xf numFmtId="0" fontId="0" fillId="12" borderId="142" xfId="0" applyFill="1" applyBorder="1" applyAlignment="1">
      <alignment horizontal="center"/>
    </xf>
    <xf numFmtId="0" fontId="0" fillId="12" borderId="140" xfId="0" applyFill="1" applyBorder="1" applyAlignment="1">
      <alignment wrapText="1"/>
    </xf>
    <xf numFmtId="0" fontId="0" fillId="12" borderId="141" xfId="0" applyFill="1" applyBorder="1" applyAlignment="1">
      <alignment wrapText="1"/>
    </xf>
    <xf numFmtId="0" fontId="0" fillId="12" borderId="142" xfId="0" applyFill="1" applyBorder="1" applyAlignment="1">
      <alignment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2" fillId="12" borderId="59" xfId="0" applyFont="1" applyFill="1" applyBorder="1" applyAlignment="1">
      <alignment vertical="center" wrapText="1"/>
    </xf>
    <xf numFmtId="0" fontId="0" fillId="12" borderId="59" xfId="0" applyFill="1" applyBorder="1" applyAlignment="1">
      <alignment vertical="center" wrapText="1"/>
    </xf>
    <xf numFmtId="0" fontId="2" fillId="4" borderId="85" xfId="0" applyFont="1" applyFill="1" applyBorder="1" applyAlignment="1">
      <alignment wrapText="1"/>
    </xf>
    <xf numFmtId="0" fontId="2" fillId="4" borderId="25" xfId="0" applyFont="1" applyFill="1" applyBorder="1" applyAlignment="1">
      <alignment horizontal="right" vertical="center" wrapText="1"/>
    </xf>
    <xf numFmtId="0" fontId="0" fillId="4" borderId="25" xfId="0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2" fillId="3" borderId="85" xfId="0" applyFont="1" applyFill="1" applyBorder="1" applyAlignment="1">
      <alignment horizontal="right" vertical="center" wrapText="1"/>
    </xf>
    <xf numFmtId="0" fontId="0" fillId="0" borderId="85" xfId="0" applyBorder="1" applyAlignment="1">
      <alignment horizontal="righ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7" borderId="10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2" fillId="7" borderId="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0" fillId="11" borderId="62" xfId="0" applyFont="1" applyFill="1" applyBorder="1" applyAlignment="1">
      <alignment horizontal="center" vertical="center" wrapText="1"/>
    </xf>
    <xf numFmtId="0" fontId="9" fillId="11" borderId="62" xfId="0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9" fillId="0" borderId="6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4" fillId="0" borderId="63" xfId="0" applyFont="1" applyFill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2" fillId="3" borderId="6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0" fillId="7" borderId="94" xfId="0" applyFill="1" applyBorder="1" applyAlignment="1">
      <alignment vertical="top" wrapText="1"/>
    </xf>
    <xf numFmtId="0" fontId="2" fillId="7" borderId="24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7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2" fillId="7" borderId="15" xfId="0" applyFont="1" applyFill="1" applyBorder="1" applyAlignment="1">
      <alignment horizontal="right" vertical="center" wrapText="1"/>
    </xf>
    <xf numFmtId="0" fontId="0" fillId="7" borderId="15" xfId="0" applyFill="1" applyBorder="1" applyAlignment="1">
      <alignment horizontal="right" vertical="center" wrapText="1"/>
    </xf>
    <xf numFmtId="0" fontId="0" fillId="7" borderId="0" xfId="0" applyFill="1" applyBorder="1" applyAlignment="1">
      <alignment horizontal="right" vertical="center" wrapText="1"/>
    </xf>
    <xf numFmtId="0" fontId="0" fillId="7" borderId="14" xfId="0" applyFill="1" applyBorder="1" applyAlignment="1">
      <alignment horizontal="right" vertical="center" wrapText="1"/>
    </xf>
    <xf numFmtId="0" fontId="25" fillId="7" borderId="5" xfId="0" applyFont="1" applyFill="1" applyBorder="1" applyAlignment="1">
      <alignment vertical="top" wrapText="1"/>
    </xf>
    <xf numFmtId="0" fontId="2" fillId="7" borderId="35" xfId="0" applyFont="1" applyFill="1" applyBorder="1" applyAlignment="1">
      <alignment wrapText="1"/>
    </xf>
    <xf numFmtId="0" fontId="0" fillId="7" borderId="36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2" fillId="7" borderId="28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vertical="center" wrapText="1"/>
    </xf>
    <xf numFmtId="0" fontId="2" fillId="7" borderId="59" xfId="0" applyFont="1" applyFill="1" applyBorder="1" applyAlignment="1">
      <alignment vertical="center" wrapText="1"/>
    </xf>
    <xf numFmtId="0" fontId="2" fillId="7" borderId="48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3" borderId="114" xfId="0" applyFont="1" applyFill="1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/>
    <xf numFmtId="0" fontId="7" fillId="0" borderId="11" xfId="0" applyFont="1" applyBorder="1" applyAlignment="1"/>
    <xf numFmtId="0" fontId="7" fillId="0" borderId="64" xfId="0" applyFont="1" applyBorder="1" applyAlignment="1"/>
    <xf numFmtId="0" fontId="7" fillId="0" borderId="61" xfId="0" applyFont="1" applyBorder="1" applyAlignment="1"/>
    <xf numFmtId="0" fontId="0" fillId="0" borderId="143" xfId="0" applyBorder="1" applyAlignment="1">
      <alignment vertical="center" wrapText="1"/>
    </xf>
    <xf numFmtId="0" fontId="2" fillId="7" borderId="27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0" fillId="7" borderId="47" xfId="0" applyFill="1" applyBorder="1" applyAlignment="1">
      <alignment vertical="center" wrapText="1"/>
    </xf>
    <xf numFmtId="0" fontId="2" fillId="7" borderId="52" xfId="0" applyFont="1" applyFill="1" applyBorder="1" applyAlignment="1">
      <alignment vertical="center" wrapText="1"/>
    </xf>
    <xf numFmtId="0" fontId="0" fillId="7" borderId="76" xfId="0" applyFill="1" applyBorder="1" applyAlignment="1">
      <alignment vertical="center" wrapText="1"/>
    </xf>
    <xf numFmtId="0" fontId="0" fillId="7" borderId="53" xfId="0" applyFill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0" fillId="7" borderId="28" xfId="0" applyFill="1" applyBorder="1" applyAlignment="1">
      <alignment horizontal="left" vertical="center" wrapText="1"/>
    </xf>
    <xf numFmtId="0" fontId="0" fillId="7" borderId="29" xfId="0" applyFill="1" applyBorder="1" applyAlignment="1">
      <alignment horizontal="left" vertical="center" wrapText="1"/>
    </xf>
    <xf numFmtId="0" fontId="2" fillId="7" borderId="83" xfId="0" applyFont="1" applyFill="1" applyBorder="1" applyAlignment="1">
      <alignment vertical="center" wrapText="1"/>
    </xf>
    <xf numFmtId="0" fontId="2" fillId="7" borderId="85" xfId="0" applyFont="1" applyFill="1" applyBorder="1" applyAlignment="1">
      <alignment vertical="center" wrapText="1"/>
    </xf>
    <xf numFmtId="0" fontId="2" fillId="7" borderId="84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0" fontId="2" fillId="7" borderId="55" xfId="0" applyFont="1" applyFill="1" applyBorder="1" applyAlignment="1">
      <alignment vertical="center" wrapText="1"/>
    </xf>
    <xf numFmtId="0" fontId="2" fillId="7" borderId="56" xfId="0" applyFont="1" applyFill="1" applyBorder="1" applyAlignment="1">
      <alignment vertical="center" wrapText="1"/>
    </xf>
    <xf numFmtId="0" fontId="2" fillId="7" borderId="57" xfId="0" applyFont="1" applyFill="1" applyBorder="1" applyAlignment="1">
      <alignment vertical="center" wrapText="1"/>
    </xf>
    <xf numFmtId="0" fontId="2" fillId="7" borderId="35" xfId="0" applyFont="1" applyFill="1" applyBorder="1" applyAlignment="1">
      <alignment vertical="center" wrapText="1"/>
    </xf>
    <xf numFmtId="0" fontId="2" fillId="7" borderId="36" xfId="0" applyFont="1" applyFill="1" applyBorder="1" applyAlignment="1">
      <alignment vertical="center" wrapText="1"/>
    </xf>
    <xf numFmtId="0" fontId="2" fillId="7" borderId="37" xfId="0" applyFont="1" applyFill="1" applyBorder="1" applyAlignment="1">
      <alignment vertical="center" wrapText="1"/>
    </xf>
    <xf numFmtId="0" fontId="0" fillId="7" borderId="25" xfId="0" applyFill="1" applyBorder="1" applyAlignment="1">
      <alignment vertical="center" wrapText="1"/>
    </xf>
    <xf numFmtId="0" fontId="0" fillId="7" borderId="26" xfId="0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14" fillId="0" borderId="5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1" fillId="0" borderId="7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14" fillId="0" borderId="56" xfId="0" applyFont="1" applyFill="1" applyBorder="1" applyAlignment="1">
      <alignment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57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4" xfId="0" applyFont="1" applyBorder="1" applyAlignment="1">
      <alignment vertical="center" wrapText="1"/>
    </xf>
    <xf numFmtId="0" fontId="0" fillId="0" borderId="145" xfId="0" applyBorder="1" applyAlignment="1">
      <alignment vertical="center" wrapText="1"/>
    </xf>
    <xf numFmtId="0" fontId="2" fillId="0" borderId="145" xfId="0" applyFont="1" applyBorder="1" applyAlignment="1">
      <alignment vertical="center" wrapText="1"/>
    </xf>
    <xf numFmtId="0" fontId="0" fillId="0" borderId="146" xfId="0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2" fillId="7" borderId="5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8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vertical="center" wrapText="1"/>
    </xf>
    <xf numFmtId="0" fontId="0" fillId="7" borderId="10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0" fillId="7" borderId="8" xfId="0" applyFill="1" applyBorder="1" applyAlignment="1">
      <alignment wrapText="1"/>
    </xf>
    <xf numFmtId="0" fontId="2" fillId="7" borderId="5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7" borderId="46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" fillId="3" borderId="100" xfId="0" applyFont="1" applyFill="1" applyBorder="1" applyAlignment="1">
      <alignment horizontal="center" vertical="center" wrapText="1"/>
    </xf>
    <xf numFmtId="0" fontId="0" fillId="3" borderId="101" xfId="0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2" fillId="7" borderId="30" xfId="0" applyFont="1" applyFill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7" fillId="7" borderId="3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0" fillId="0" borderId="138" xfId="0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16" fillId="0" borderId="155" xfId="0" applyFont="1" applyBorder="1" applyAlignment="1">
      <alignment vertical="center" wrapText="1"/>
    </xf>
    <xf numFmtId="0" fontId="0" fillId="0" borderId="155" xfId="0" applyBorder="1" applyAlignment="1">
      <alignment vertical="center" wrapText="1"/>
    </xf>
    <xf numFmtId="0" fontId="0" fillId="0" borderId="156" xfId="0" applyBorder="1" applyAlignment="1">
      <alignment vertical="center" wrapText="1"/>
    </xf>
    <xf numFmtId="0" fontId="2" fillId="0" borderId="148" xfId="0" applyFont="1" applyBorder="1" applyAlignment="1">
      <alignment vertical="center" wrapText="1"/>
    </xf>
    <xf numFmtId="0" fontId="2" fillId="0" borderId="14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6" fillId="0" borderId="25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2" fillId="0" borderId="8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11" borderId="9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2" fillId="0" borderId="66" xfId="0" applyFont="1" applyFill="1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2" fillId="0" borderId="13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4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68" xfId="0" applyFont="1" applyFill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28" fillId="0" borderId="89" xfId="0" applyFont="1" applyBorder="1" applyAlignment="1">
      <alignment vertical="top" wrapText="1"/>
    </xf>
    <xf numFmtId="0" fontId="28" fillId="0" borderId="90" xfId="0" applyFont="1" applyBorder="1" applyAlignment="1">
      <alignment vertical="top" wrapText="1"/>
    </xf>
    <xf numFmtId="0" fontId="28" fillId="0" borderId="91" xfId="0" applyFont="1" applyBorder="1" applyAlignment="1">
      <alignment vertical="top" wrapText="1"/>
    </xf>
    <xf numFmtId="0" fontId="0" fillId="0" borderId="37" xfId="0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94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8" xfId="0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2" fillId="0" borderId="154" xfId="0" applyFont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60" xfId="0" applyFont="1" applyFill="1" applyBorder="1" applyAlignment="1">
      <alignment vertical="center" wrapText="1"/>
    </xf>
    <xf numFmtId="0" fontId="6" fillId="2" borderId="64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0" fillId="11" borderId="65" xfId="0" applyFont="1" applyFill="1" applyBorder="1" applyAlignment="1">
      <alignment vertical="center" wrapText="1"/>
    </xf>
    <xf numFmtId="0" fontId="0" fillId="11" borderId="20" xfId="0" applyFont="1" applyFill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77" xfId="0" applyFont="1" applyFill="1" applyBorder="1" applyAlignment="1">
      <alignment vertical="center" wrapText="1"/>
    </xf>
    <xf numFmtId="0" fontId="24" fillId="0" borderId="78" xfId="0" applyFont="1" applyFill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8" fillId="0" borderId="12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8" fillId="0" borderId="80" xfId="0" applyFont="1" applyBorder="1" applyAlignment="1">
      <alignment vertical="top" wrapText="1"/>
    </xf>
    <xf numFmtId="0" fontId="0" fillId="0" borderId="8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9" fillId="0" borderId="0" xfId="0" applyFont="1" applyAlignment="1"/>
    <xf numFmtId="0" fontId="0" fillId="11" borderId="15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11" borderId="15" xfId="0" applyFont="1" applyFill="1" applyBorder="1" applyAlignment="1">
      <alignment vertical="center" wrapText="1"/>
    </xf>
    <xf numFmtId="0" fontId="0" fillId="11" borderId="11" xfId="0" applyFont="1" applyFill="1" applyBorder="1" applyAlignment="1">
      <alignment vertical="center" wrapText="1"/>
    </xf>
    <xf numFmtId="0" fontId="0" fillId="11" borderId="47" xfId="0" applyFont="1" applyFill="1" applyBorder="1" applyAlignment="1">
      <alignment horizontal="center" vertical="center" wrapText="1"/>
    </xf>
    <xf numFmtId="0" fontId="0" fillId="11" borderId="59" xfId="0" applyFont="1" applyFill="1" applyBorder="1" applyAlignment="1">
      <alignment vertical="center" wrapText="1"/>
    </xf>
    <xf numFmtId="0" fontId="0" fillId="11" borderId="48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11" borderId="129" xfId="0" applyFont="1" applyFill="1" applyBorder="1" applyAlignment="1">
      <alignment horizontal="center" vertical="center" wrapText="1"/>
    </xf>
    <xf numFmtId="0" fontId="14" fillId="11" borderId="130" xfId="0" applyFont="1" applyFill="1" applyBorder="1" applyAlignment="1">
      <alignment horizontal="center" vertical="center" wrapText="1"/>
    </xf>
    <xf numFmtId="0" fontId="0" fillId="11" borderId="130" xfId="0" applyFont="1" applyFill="1" applyBorder="1" applyAlignment="1">
      <alignment horizontal="center" vertical="center" wrapText="1"/>
    </xf>
    <xf numFmtId="0" fontId="0" fillId="11" borderId="131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0" borderId="148" xfId="0" applyFont="1" applyFill="1" applyBorder="1" applyAlignment="1">
      <alignment vertical="center" wrapText="1"/>
    </xf>
    <xf numFmtId="0" fontId="14" fillId="0" borderId="149" xfId="0" applyFont="1" applyFill="1" applyBorder="1" applyAlignment="1">
      <alignment vertical="center" wrapText="1"/>
    </xf>
    <xf numFmtId="0" fontId="14" fillId="0" borderId="149" xfId="0" applyFont="1" applyBorder="1" applyAlignment="1">
      <alignment vertical="center" wrapText="1"/>
    </xf>
    <xf numFmtId="0" fontId="14" fillId="0" borderId="152" xfId="0" applyFont="1" applyBorder="1" applyAlignment="1">
      <alignment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right" vertical="center" wrapText="1"/>
    </xf>
    <xf numFmtId="0" fontId="0" fillId="0" borderId="81" xfId="0" applyBorder="1" applyAlignment="1">
      <alignment horizontal="right" vertical="center" wrapText="1"/>
    </xf>
    <xf numFmtId="0" fontId="0" fillId="0" borderId="77" xfId="0" applyBorder="1" applyAlignment="1">
      <alignment horizontal="right" vertical="center" wrapText="1"/>
    </xf>
    <xf numFmtId="0" fontId="0" fillId="0" borderId="78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14" fillId="11" borderId="158" xfId="0" applyFont="1" applyFill="1" applyBorder="1" applyAlignment="1">
      <alignment horizontal="center" vertical="center" wrapText="1"/>
    </xf>
    <xf numFmtId="0" fontId="0" fillId="11" borderId="159" xfId="0" applyFont="1" applyFill="1" applyBorder="1" applyAlignment="1">
      <alignment horizontal="center" vertical="center" wrapText="1"/>
    </xf>
    <xf numFmtId="0" fontId="0" fillId="11" borderId="160" xfId="0" applyFont="1" applyFill="1" applyBorder="1" applyAlignment="1">
      <alignment horizontal="center" vertical="center" wrapText="1"/>
    </xf>
    <xf numFmtId="0" fontId="0" fillId="11" borderId="161" xfId="0" applyFont="1" applyFill="1" applyBorder="1" applyAlignment="1">
      <alignment horizontal="center" vertical="center" wrapText="1"/>
    </xf>
    <xf numFmtId="0" fontId="0" fillId="11" borderId="114" xfId="0" applyFont="1" applyFill="1" applyBorder="1" applyAlignment="1">
      <alignment horizontal="center" vertical="center" wrapText="1"/>
    </xf>
    <xf numFmtId="0" fontId="0" fillId="11" borderId="49" xfId="0" applyFont="1" applyFill="1" applyBorder="1" applyAlignment="1">
      <alignment horizontal="center" vertical="center" wrapText="1"/>
    </xf>
    <xf numFmtId="0" fontId="14" fillId="11" borderId="162" xfId="0" applyFont="1" applyFill="1" applyBorder="1" applyAlignment="1">
      <alignment horizontal="center" vertical="center" wrapText="1"/>
    </xf>
    <xf numFmtId="0" fontId="0" fillId="11" borderId="59" xfId="0" applyFont="1" applyFill="1" applyBorder="1" applyAlignment="1">
      <alignment horizontal="center" vertical="center" wrapText="1"/>
    </xf>
    <xf numFmtId="0" fontId="0" fillId="11" borderId="48" xfId="0" applyFont="1" applyFill="1" applyBorder="1" applyAlignment="1">
      <alignment horizontal="center" vertical="center" wrapText="1"/>
    </xf>
    <xf numFmtId="0" fontId="0" fillId="11" borderId="163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5C5"/>
      <color rgb="FFFF8585"/>
      <color rgb="FF77370B"/>
      <color rgb="FFD8B088"/>
      <color rgb="FFCE9D6C"/>
      <color rgb="FFFFF2CC"/>
      <color rgb="FFFF5D5D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C98F-5D9E-4D15-B407-CA46F3BB16F8}">
  <sheetPr codeName="List1">
    <tabColor theme="8" tint="0.39997558519241921"/>
    <pageSetUpPr fitToPage="1"/>
  </sheetPr>
  <dimension ref="A1:N59"/>
  <sheetViews>
    <sheetView tabSelected="1" zoomScale="110" zoomScaleNormal="110" workbookViewId="0">
      <selection activeCell="M18" sqref="M18"/>
    </sheetView>
  </sheetViews>
  <sheetFormatPr defaultRowHeight="16.5" customHeight="1" x14ac:dyDescent="0.25"/>
  <cols>
    <col min="1" max="1" width="31.5703125" customWidth="1"/>
    <col min="2" max="9" width="9.7109375" customWidth="1"/>
  </cols>
  <sheetData>
    <row r="1" spans="1:14" s="1" customFormat="1" ht="16.5" customHeight="1" x14ac:dyDescent="0.25">
      <c r="A1" s="406" t="s">
        <v>0</v>
      </c>
      <c r="B1" s="407"/>
      <c r="C1" s="407"/>
      <c r="D1" s="407"/>
      <c r="E1" s="407"/>
      <c r="F1" s="407"/>
      <c r="G1" s="407"/>
      <c r="H1" s="407"/>
      <c r="I1" s="407"/>
      <c r="J1" s="11"/>
      <c r="K1" s="11"/>
      <c r="L1" s="11"/>
      <c r="M1" s="11"/>
      <c r="N1" s="11"/>
    </row>
    <row r="2" spans="1:14" s="1" customFormat="1" ht="16.5" customHeight="1" x14ac:dyDescent="0.25">
      <c r="A2" s="407"/>
      <c r="B2" s="407"/>
      <c r="C2" s="407"/>
      <c r="D2" s="407"/>
      <c r="E2" s="407"/>
      <c r="F2" s="407"/>
      <c r="G2" s="407"/>
      <c r="H2" s="407"/>
      <c r="I2" s="407"/>
      <c r="J2" s="11"/>
      <c r="K2" s="11"/>
      <c r="L2" s="11"/>
      <c r="M2" s="11"/>
      <c r="N2" s="11"/>
    </row>
    <row r="3" spans="1:14" s="1" customFormat="1" ht="16.5" customHeight="1" x14ac:dyDescent="0.25">
      <c r="A3" s="419"/>
      <c r="B3" s="419"/>
      <c r="C3" s="419"/>
      <c r="D3" s="419"/>
      <c r="E3" s="419"/>
      <c r="F3" s="419"/>
      <c r="G3" s="419"/>
      <c r="H3" s="419"/>
      <c r="I3" s="419"/>
      <c r="J3" s="11"/>
      <c r="K3" s="11"/>
      <c r="L3" s="11"/>
      <c r="M3" s="11"/>
      <c r="N3" s="11"/>
    </row>
    <row r="4" spans="1:14" s="1" customFormat="1" ht="16.5" customHeight="1" x14ac:dyDescent="0.25">
      <c r="A4" s="353" t="s">
        <v>149</v>
      </c>
      <c r="B4" s="353"/>
      <c r="C4" s="353"/>
      <c r="D4" s="353"/>
      <c r="E4" s="353"/>
      <c r="F4" s="353"/>
      <c r="G4" s="353"/>
      <c r="H4" s="353"/>
      <c r="I4" s="353"/>
      <c r="J4" s="11"/>
      <c r="K4" s="11"/>
      <c r="L4" s="11"/>
      <c r="M4" s="11"/>
      <c r="N4" s="11"/>
    </row>
    <row r="5" spans="1:14" s="1" customFormat="1" ht="16.5" customHeight="1" x14ac:dyDescent="0.25">
      <c r="A5" s="353"/>
      <c r="B5" s="353"/>
      <c r="C5" s="353"/>
      <c r="D5" s="353"/>
      <c r="E5" s="353"/>
      <c r="F5" s="353"/>
      <c r="G5" s="353"/>
      <c r="H5" s="353"/>
      <c r="I5" s="353"/>
      <c r="J5" s="11"/>
      <c r="K5" s="11"/>
      <c r="L5" s="11"/>
      <c r="M5" s="11"/>
      <c r="N5" s="11"/>
    </row>
    <row r="6" spans="1:14" s="1" customFormat="1" ht="16.5" customHeight="1" x14ac:dyDescent="0.25">
      <c r="A6" s="353"/>
      <c r="B6" s="353"/>
      <c r="C6" s="353"/>
      <c r="D6" s="353"/>
      <c r="E6" s="353"/>
      <c r="F6" s="353"/>
      <c r="G6" s="353"/>
      <c r="H6" s="353"/>
      <c r="I6" s="353"/>
      <c r="J6" s="11"/>
      <c r="K6" s="11"/>
      <c r="L6" s="11"/>
      <c r="M6" s="11"/>
      <c r="N6" s="11"/>
    </row>
    <row r="7" spans="1:14" s="1" customFormat="1" ht="16.5" customHeight="1" x14ac:dyDescent="0.25">
      <c r="A7" s="353"/>
      <c r="B7" s="353"/>
      <c r="C7" s="353"/>
      <c r="D7" s="353"/>
      <c r="E7" s="353"/>
      <c r="F7" s="353"/>
      <c r="G7" s="353"/>
      <c r="H7" s="353"/>
      <c r="I7" s="353"/>
      <c r="J7" s="11"/>
      <c r="K7" s="11"/>
      <c r="L7" s="11"/>
      <c r="M7" s="11"/>
      <c r="N7" s="11"/>
    </row>
    <row r="8" spans="1:14" s="1" customFormat="1" ht="16.5" customHeight="1" x14ac:dyDescent="0.25">
      <c r="A8" s="353"/>
      <c r="B8" s="353"/>
      <c r="C8" s="353"/>
      <c r="D8" s="353"/>
      <c r="E8" s="353"/>
      <c r="F8" s="353"/>
      <c r="G8" s="353"/>
      <c r="H8" s="353"/>
      <c r="I8" s="353"/>
      <c r="J8" s="11"/>
      <c r="K8" s="11"/>
      <c r="L8" s="11"/>
      <c r="M8" s="11"/>
      <c r="N8" s="11"/>
    </row>
    <row r="9" spans="1:14" s="348" customFormat="1" ht="16.5" customHeight="1" x14ac:dyDescent="0.25">
      <c r="A9" s="353"/>
      <c r="B9" s="354"/>
      <c r="C9" s="354"/>
      <c r="D9" s="354"/>
      <c r="E9" s="354"/>
      <c r="F9" s="354"/>
      <c r="G9" s="354"/>
      <c r="H9" s="354"/>
      <c r="I9" s="354"/>
    </row>
    <row r="10" spans="1:14" s="348" customFormat="1" ht="16.5" customHeight="1" x14ac:dyDescent="0.25">
      <c r="A10" s="355" t="s">
        <v>389</v>
      </c>
      <c r="B10" s="356"/>
      <c r="C10" s="356"/>
      <c r="D10" s="356"/>
      <c r="E10" s="356"/>
      <c r="F10" s="356"/>
      <c r="G10" s="356"/>
      <c r="H10" s="356"/>
      <c r="I10" s="356"/>
    </row>
    <row r="11" spans="1:14" s="348" customFormat="1" ht="16.5" customHeight="1" x14ac:dyDescent="0.25">
      <c r="A11" s="355"/>
      <c r="B11" s="356"/>
      <c r="C11" s="356"/>
      <c r="D11" s="356"/>
      <c r="E11" s="356"/>
      <c r="F11" s="356"/>
      <c r="G11" s="356"/>
      <c r="H11" s="356"/>
      <c r="I11" s="356"/>
    </row>
    <row r="12" spans="1:14" s="16" customFormat="1" ht="16.5" customHeight="1" x14ac:dyDescent="0.25">
      <c r="A12" s="356"/>
      <c r="B12" s="356"/>
      <c r="C12" s="356"/>
      <c r="D12" s="356"/>
      <c r="E12" s="356"/>
      <c r="F12" s="356"/>
      <c r="G12" s="356"/>
      <c r="H12" s="356"/>
      <c r="I12" s="356"/>
    </row>
    <row r="13" spans="1:14" ht="16.5" customHeight="1" thickBot="1" x14ac:dyDescent="0.3">
      <c r="A13" s="423"/>
      <c r="B13" s="423"/>
      <c r="C13" s="423"/>
      <c r="D13" s="423"/>
      <c r="E13" s="423"/>
      <c r="F13" s="423"/>
      <c r="G13" s="423"/>
      <c r="H13" s="423"/>
      <c r="I13" s="423"/>
      <c r="J13" s="14"/>
      <c r="K13" s="14"/>
      <c r="L13" s="14"/>
      <c r="M13" s="14"/>
      <c r="N13" s="72"/>
    </row>
    <row r="14" spans="1:14" ht="18" customHeight="1" thickBot="1" x14ac:dyDescent="0.3">
      <c r="A14" s="3" t="s">
        <v>1</v>
      </c>
      <c r="B14" s="424"/>
      <c r="C14" s="424"/>
      <c r="D14" s="424"/>
      <c r="E14" s="424"/>
      <c r="F14" s="424"/>
      <c r="G14" s="424"/>
      <c r="H14" s="424"/>
      <c r="I14" s="424"/>
      <c r="J14" s="2"/>
      <c r="K14" s="14"/>
      <c r="L14" s="14"/>
      <c r="M14" s="14"/>
      <c r="N14" s="72"/>
    </row>
    <row r="15" spans="1:14" ht="18" customHeight="1" thickBot="1" x14ac:dyDescent="0.3">
      <c r="A15" s="4" t="s">
        <v>2</v>
      </c>
      <c r="B15" s="425"/>
      <c r="C15" s="425"/>
      <c r="D15" s="425"/>
      <c r="E15" s="425"/>
      <c r="F15" s="425"/>
      <c r="G15" s="425"/>
      <c r="H15" s="425"/>
      <c r="I15" s="425"/>
      <c r="J15" s="14"/>
      <c r="K15" s="14"/>
      <c r="L15" s="14"/>
      <c r="M15" s="14"/>
      <c r="N15" s="72"/>
    </row>
    <row r="16" spans="1:14" s="17" customFormat="1" ht="18" customHeight="1" thickBot="1" x14ac:dyDescent="0.3">
      <c r="A16" s="75" t="s">
        <v>150</v>
      </c>
      <c r="B16" s="420"/>
      <c r="C16" s="421"/>
      <c r="D16" s="421"/>
      <c r="E16" s="421"/>
      <c r="F16" s="421"/>
      <c r="G16" s="421"/>
      <c r="H16" s="421"/>
      <c r="I16" s="422"/>
      <c r="N16" s="72"/>
    </row>
    <row r="17" spans="1:14" ht="18" customHeight="1" thickBot="1" x14ac:dyDescent="0.3">
      <c r="A17" s="75" t="s">
        <v>3</v>
      </c>
      <c r="B17" s="374" t="s">
        <v>329</v>
      </c>
      <c r="C17" s="412"/>
      <c r="D17" s="412"/>
      <c r="E17" s="412"/>
      <c r="F17" s="426" t="s">
        <v>330</v>
      </c>
      <c r="G17" s="427"/>
      <c r="H17" s="427"/>
      <c r="I17" s="428"/>
      <c r="J17" s="14"/>
      <c r="K17" s="14"/>
      <c r="L17" s="14"/>
      <c r="M17" s="14"/>
      <c r="N17" s="2"/>
    </row>
    <row r="18" spans="1:14" ht="18" customHeight="1" x14ac:dyDescent="0.25">
      <c r="A18" s="410" t="s">
        <v>388</v>
      </c>
      <c r="B18" s="413" t="s">
        <v>329</v>
      </c>
      <c r="C18" s="414"/>
      <c r="D18" s="414"/>
      <c r="E18" s="414"/>
      <c r="F18" s="414"/>
      <c r="G18" s="414"/>
      <c r="H18" s="414"/>
      <c r="I18" s="415"/>
      <c r="J18" s="14"/>
      <c r="K18" s="209"/>
      <c r="L18" s="14"/>
      <c r="M18" s="14"/>
      <c r="N18" s="72"/>
    </row>
    <row r="19" spans="1:14" ht="18" customHeight="1" thickBot="1" x14ac:dyDescent="0.3">
      <c r="A19" s="411"/>
      <c r="B19" s="416"/>
      <c r="C19" s="417"/>
      <c r="D19" s="417"/>
      <c r="E19" s="417"/>
      <c r="F19" s="417"/>
      <c r="G19" s="417"/>
      <c r="H19" s="417"/>
      <c r="I19" s="418"/>
      <c r="J19" s="2"/>
      <c r="K19" s="14"/>
      <c r="L19" s="207"/>
      <c r="M19" s="14"/>
      <c r="N19" s="72"/>
    </row>
    <row r="20" spans="1:14" ht="18" customHeight="1" thickBot="1" x14ac:dyDescent="0.3">
      <c r="A20" s="75" t="s">
        <v>202</v>
      </c>
      <c r="B20" s="429" t="s">
        <v>201</v>
      </c>
      <c r="C20" s="421"/>
      <c r="D20" s="212" t="s">
        <v>338</v>
      </c>
      <c r="E20" s="210" t="s">
        <v>331</v>
      </c>
      <c r="F20" s="366" t="s">
        <v>332</v>
      </c>
      <c r="G20" s="367"/>
      <c r="H20" s="429" t="s">
        <v>329</v>
      </c>
      <c r="I20" s="422"/>
      <c r="J20" s="14"/>
      <c r="K20" s="14"/>
      <c r="L20" s="14"/>
      <c r="M20" s="14"/>
      <c r="N20" s="72"/>
    </row>
    <row r="21" spans="1:14" ht="18" customHeight="1" thickBot="1" x14ac:dyDescent="0.3">
      <c r="A21" s="75" t="s">
        <v>5</v>
      </c>
      <c r="B21" s="208" t="s">
        <v>333</v>
      </c>
      <c r="C21" s="385" t="s">
        <v>329</v>
      </c>
      <c r="D21" s="385"/>
      <c r="E21" s="386"/>
      <c r="F21" s="208" t="s">
        <v>334</v>
      </c>
      <c r="G21" s="385" t="s">
        <v>329</v>
      </c>
      <c r="H21" s="385"/>
      <c r="I21" s="386"/>
      <c r="J21" s="14"/>
      <c r="K21" s="72"/>
      <c r="L21" s="14"/>
      <c r="N21" s="72"/>
    </row>
    <row r="22" spans="1:14" ht="18" customHeight="1" thickBot="1" x14ac:dyDescent="0.3">
      <c r="A22" s="75" t="s">
        <v>6</v>
      </c>
      <c r="B22" s="370" t="s">
        <v>329</v>
      </c>
      <c r="C22" s="371"/>
      <c r="D22" s="371"/>
      <c r="E22" s="387"/>
      <c r="F22" s="387"/>
      <c r="G22" s="387"/>
      <c r="H22" s="387"/>
      <c r="I22" s="388"/>
      <c r="J22" s="14"/>
      <c r="K22" s="72"/>
      <c r="L22" s="14"/>
      <c r="M22" s="72"/>
      <c r="N22" s="72"/>
    </row>
    <row r="23" spans="1:14" ht="18" customHeight="1" x14ac:dyDescent="0.25">
      <c r="A23" s="408" t="s">
        <v>163</v>
      </c>
      <c r="B23" s="389" t="s">
        <v>329</v>
      </c>
      <c r="C23" s="390"/>
      <c r="D23" s="390" t="s">
        <v>329</v>
      </c>
      <c r="E23" s="390"/>
      <c r="F23" s="390" t="s">
        <v>329</v>
      </c>
      <c r="G23" s="390"/>
      <c r="H23" s="390" t="s">
        <v>329</v>
      </c>
      <c r="I23" s="430"/>
      <c r="J23" s="14"/>
      <c r="K23" s="72"/>
      <c r="L23" s="121"/>
      <c r="M23" s="14"/>
      <c r="N23" s="72"/>
    </row>
    <row r="24" spans="1:14" ht="18" customHeight="1" thickBot="1" x14ac:dyDescent="0.3">
      <c r="A24" s="409"/>
      <c r="B24" s="391" t="s">
        <v>329</v>
      </c>
      <c r="C24" s="383"/>
      <c r="D24" s="383" t="s">
        <v>329</v>
      </c>
      <c r="E24" s="383"/>
      <c r="F24" s="383" t="s">
        <v>329</v>
      </c>
      <c r="G24" s="383"/>
      <c r="H24" s="383" t="s">
        <v>329</v>
      </c>
      <c r="I24" s="384"/>
      <c r="J24" s="14"/>
      <c r="K24" s="14"/>
      <c r="L24" s="72"/>
      <c r="M24" s="14"/>
      <c r="N24" s="72"/>
    </row>
    <row r="25" spans="1:14" s="72" customFormat="1" ht="18" customHeight="1" thickBot="1" x14ac:dyDescent="0.3">
      <c r="A25" s="75" t="s">
        <v>269</v>
      </c>
      <c r="B25" s="374" t="s">
        <v>329</v>
      </c>
      <c r="C25" s="372"/>
      <c r="D25" s="372"/>
      <c r="E25" s="373"/>
      <c r="F25" s="211" t="s">
        <v>339</v>
      </c>
      <c r="G25" s="366" t="s">
        <v>335</v>
      </c>
      <c r="H25" s="366"/>
      <c r="I25" s="367"/>
    </row>
    <row r="26" spans="1:14" ht="18" customHeight="1" thickBot="1" x14ac:dyDescent="0.3">
      <c r="A26" s="75" t="s">
        <v>7</v>
      </c>
      <c r="B26" s="374" t="s">
        <v>329</v>
      </c>
      <c r="C26" s="372"/>
      <c r="D26" s="372"/>
      <c r="E26" s="373"/>
      <c r="F26" s="210" t="s">
        <v>339</v>
      </c>
      <c r="G26" s="366" t="s">
        <v>335</v>
      </c>
      <c r="H26" s="368"/>
      <c r="I26" s="369"/>
      <c r="J26" s="118"/>
      <c r="K26" s="14"/>
      <c r="L26" s="14"/>
      <c r="M26" s="14"/>
      <c r="N26" s="72"/>
    </row>
    <row r="27" spans="1:14" ht="18" customHeight="1" thickBot="1" x14ac:dyDescent="0.3">
      <c r="A27" s="4" t="s">
        <v>9</v>
      </c>
      <c r="B27" s="370" t="s">
        <v>329</v>
      </c>
      <c r="C27" s="371"/>
      <c r="D27" s="371"/>
      <c r="E27" s="372"/>
      <c r="F27" s="372"/>
      <c r="G27" s="372"/>
      <c r="H27" s="372"/>
      <c r="I27" s="373"/>
      <c r="J27" s="14"/>
      <c r="K27" s="14"/>
      <c r="L27" s="14"/>
      <c r="M27" s="14"/>
    </row>
    <row r="28" spans="1:14" ht="18" customHeight="1" thickBot="1" x14ac:dyDescent="0.3">
      <c r="A28" s="4" t="s">
        <v>10</v>
      </c>
      <c r="B28" s="374" t="s">
        <v>329</v>
      </c>
      <c r="C28" s="372"/>
      <c r="D28" s="372"/>
      <c r="E28" s="373"/>
      <c r="F28" s="378" t="s">
        <v>337</v>
      </c>
      <c r="G28" s="379"/>
      <c r="H28" s="380" t="s">
        <v>336</v>
      </c>
      <c r="I28" s="377"/>
      <c r="J28" s="14"/>
      <c r="K28" s="14"/>
      <c r="L28" s="14"/>
      <c r="M28" s="2"/>
    </row>
    <row r="29" spans="1:14" ht="18" customHeight="1" thickBot="1" x14ac:dyDescent="0.3">
      <c r="A29" s="10" t="s">
        <v>11</v>
      </c>
      <c r="B29" s="357" t="s">
        <v>329</v>
      </c>
      <c r="C29" s="358"/>
      <c r="D29" s="358"/>
      <c r="E29" s="358"/>
      <c r="F29" s="359"/>
      <c r="G29" s="359"/>
      <c r="H29" s="359"/>
      <c r="I29" s="360"/>
      <c r="J29" s="14"/>
      <c r="K29" s="14"/>
      <c r="L29" s="14"/>
      <c r="M29" s="14"/>
    </row>
    <row r="30" spans="1:14" ht="18" customHeight="1" thickBot="1" x14ac:dyDescent="0.3">
      <c r="A30" s="5" t="s">
        <v>12</v>
      </c>
      <c r="B30" s="363"/>
      <c r="C30" s="364"/>
      <c r="D30" s="365"/>
      <c r="E30" s="361"/>
      <c r="F30" s="362"/>
      <c r="G30" s="375" t="s">
        <v>13</v>
      </c>
      <c r="H30" s="376"/>
      <c r="I30" s="377"/>
      <c r="J30" s="14"/>
      <c r="K30" s="14"/>
      <c r="L30" s="14"/>
      <c r="M30" s="14"/>
    </row>
    <row r="31" spans="1:14" ht="18" customHeight="1" thickBot="1" x14ac:dyDescent="0.3">
      <c r="A31" s="5" t="s">
        <v>14</v>
      </c>
      <c r="B31" s="357" t="s">
        <v>329</v>
      </c>
      <c r="C31" s="358"/>
      <c r="D31" s="358"/>
      <c r="E31" s="381"/>
      <c r="F31" s="381"/>
      <c r="G31" s="381"/>
      <c r="H31" s="381"/>
      <c r="I31" s="382"/>
      <c r="J31" s="14"/>
      <c r="K31" s="14"/>
      <c r="L31" s="14"/>
      <c r="M31" s="14"/>
    </row>
    <row r="32" spans="1:14" ht="18" customHeight="1" thickBot="1" x14ac:dyDescent="0.3">
      <c r="A32" s="5" t="s">
        <v>15</v>
      </c>
      <c r="B32" s="357" t="s">
        <v>329</v>
      </c>
      <c r="C32" s="358"/>
      <c r="D32" s="358"/>
      <c r="E32" s="358"/>
      <c r="F32" s="359"/>
      <c r="G32" s="359"/>
      <c r="H32" s="359"/>
      <c r="I32" s="360"/>
      <c r="J32" s="14"/>
      <c r="K32" s="14"/>
      <c r="L32" s="14"/>
      <c r="M32" s="14"/>
    </row>
    <row r="33" spans="1:13" s="9" customFormat="1" ht="16.5" customHeight="1" x14ac:dyDescent="0.25">
      <c r="A33" s="394"/>
      <c r="B33" s="395"/>
      <c r="C33" s="395"/>
      <c r="D33" s="395"/>
      <c r="E33" s="395"/>
      <c r="F33" s="395"/>
      <c r="G33" s="395"/>
      <c r="H33" s="395"/>
      <c r="I33" s="395"/>
      <c r="J33" s="14"/>
      <c r="K33" s="14"/>
      <c r="L33" s="14"/>
      <c r="M33" s="14"/>
    </row>
    <row r="34" spans="1:13" ht="16.5" customHeight="1" x14ac:dyDescent="0.25">
      <c r="A34" s="396"/>
      <c r="B34" s="396"/>
      <c r="C34" s="396"/>
      <c r="D34" s="396"/>
      <c r="E34" s="396"/>
      <c r="F34" s="396"/>
      <c r="G34" s="396"/>
      <c r="H34" s="396"/>
      <c r="I34" s="396"/>
      <c r="J34" s="14"/>
      <c r="K34" s="14"/>
      <c r="L34" s="14"/>
      <c r="M34" s="14"/>
    </row>
    <row r="35" spans="1:13" ht="16.5" customHeight="1" thickBot="1" x14ac:dyDescent="0.3">
      <c r="A35" s="398" t="s">
        <v>16</v>
      </c>
      <c r="B35" s="399"/>
      <c r="C35" s="399"/>
      <c r="D35" s="399"/>
      <c r="E35" s="399"/>
      <c r="F35" s="399"/>
      <c r="G35" s="399"/>
      <c r="H35" s="399"/>
      <c r="I35" s="399"/>
      <c r="J35" s="14"/>
      <c r="K35" s="14"/>
      <c r="L35" s="14"/>
      <c r="M35" s="14"/>
    </row>
    <row r="36" spans="1:13" ht="16.5" customHeight="1" x14ac:dyDescent="0.25">
      <c r="A36" s="400"/>
      <c r="B36" s="401"/>
      <c r="C36" s="401"/>
      <c r="D36" s="401"/>
      <c r="E36" s="401"/>
      <c r="F36" s="401"/>
      <c r="G36" s="401"/>
      <c r="H36" s="401"/>
      <c r="I36" s="402"/>
    </row>
    <row r="37" spans="1:13" ht="16.5" customHeight="1" x14ac:dyDescent="0.25">
      <c r="A37" s="400"/>
      <c r="B37" s="401"/>
      <c r="C37" s="401"/>
      <c r="D37" s="401"/>
      <c r="E37" s="401"/>
      <c r="F37" s="401"/>
      <c r="G37" s="401"/>
      <c r="H37" s="401"/>
      <c r="I37" s="402"/>
    </row>
    <row r="38" spans="1:13" ht="16.5" customHeight="1" x14ac:dyDescent="0.25">
      <c r="A38" s="400"/>
      <c r="B38" s="401"/>
      <c r="C38" s="401"/>
      <c r="D38" s="401"/>
      <c r="E38" s="401"/>
      <c r="F38" s="401"/>
      <c r="G38" s="401"/>
      <c r="H38" s="401"/>
      <c r="I38" s="402"/>
    </row>
    <row r="39" spans="1:13" s="72" customFormat="1" ht="16.5" customHeight="1" x14ac:dyDescent="0.25">
      <c r="A39" s="400"/>
      <c r="B39" s="401"/>
      <c r="C39" s="401"/>
      <c r="D39" s="401"/>
      <c r="E39" s="401"/>
      <c r="F39" s="401"/>
      <c r="G39" s="401"/>
      <c r="H39" s="401"/>
      <c r="I39" s="402"/>
    </row>
    <row r="40" spans="1:13" s="72" customFormat="1" ht="16.5" customHeight="1" x14ac:dyDescent="0.25">
      <c r="A40" s="400"/>
      <c r="B40" s="401"/>
      <c r="C40" s="401"/>
      <c r="D40" s="401"/>
      <c r="E40" s="401"/>
      <c r="F40" s="401"/>
      <c r="G40" s="401"/>
      <c r="H40" s="401"/>
      <c r="I40" s="402"/>
    </row>
    <row r="41" spans="1:13" s="72" customFormat="1" ht="16.5" customHeight="1" x14ac:dyDescent="0.25">
      <c r="A41" s="400"/>
      <c r="B41" s="401"/>
      <c r="C41" s="401"/>
      <c r="D41" s="401"/>
      <c r="E41" s="401"/>
      <c r="F41" s="401"/>
      <c r="G41" s="401"/>
      <c r="H41" s="401"/>
      <c r="I41" s="402"/>
    </row>
    <row r="42" spans="1:13" s="72" customFormat="1" ht="16.5" customHeight="1" x14ac:dyDescent="0.25">
      <c r="A42" s="400"/>
      <c r="B42" s="401"/>
      <c r="C42" s="401"/>
      <c r="D42" s="401"/>
      <c r="E42" s="401"/>
      <c r="F42" s="401"/>
      <c r="G42" s="401"/>
      <c r="H42" s="401"/>
      <c r="I42" s="402"/>
    </row>
    <row r="43" spans="1:13" s="72" customFormat="1" ht="16.5" customHeight="1" x14ac:dyDescent="0.25">
      <c r="A43" s="400"/>
      <c r="B43" s="401"/>
      <c r="C43" s="401"/>
      <c r="D43" s="401"/>
      <c r="E43" s="401"/>
      <c r="F43" s="401"/>
      <c r="G43" s="401"/>
      <c r="H43" s="401"/>
      <c r="I43" s="402"/>
    </row>
    <row r="44" spans="1:13" ht="16.5" customHeight="1" x14ac:dyDescent="0.25">
      <c r="A44" s="400"/>
      <c r="B44" s="401"/>
      <c r="C44" s="401"/>
      <c r="D44" s="401"/>
      <c r="E44" s="401"/>
      <c r="F44" s="401"/>
      <c r="G44" s="401"/>
      <c r="H44" s="401"/>
      <c r="I44" s="402"/>
    </row>
    <row r="45" spans="1:13" ht="16.5" customHeight="1" x14ac:dyDescent="0.25">
      <c r="A45" s="400"/>
      <c r="B45" s="401"/>
      <c r="C45" s="401"/>
      <c r="D45" s="401"/>
      <c r="E45" s="401"/>
      <c r="F45" s="401"/>
      <c r="G45" s="401"/>
      <c r="H45" s="401"/>
      <c r="I45" s="402"/>
    </row>
    <row r="46" spans="1:13" ht="16.5" customHeight="1" x14ac:dyDescent="0.25">
      <c r="A46" s="400"/>
      <c r="B46" s="401"/>
      <c r="C46" s="401"/>
      <c r="D46" s="401"/>
      <c r="E46" s="401"/>
      <c r="F46" s="401"/>
      <c r="G46" s="401"/>
      <c r="H46" s="401"/>
      <c r="I46" s="402"/>
    </row>
    <row r="47" spans="1:13" ht="16.5" customHeight="1" x14ac:dyDescent="0.25">
      <c r="A47" s="400"/>
      <c r="B47" s="401"/>
      <c r="C47" s="401"/>
      <c r="D47" s="401"/>
      <c r="E47" s="401"/>
      <c r="F47" s="401"/>
      <c r="G47" s="401"/>
      <c r="H47" s="401"/>
      <c r="I47" s="402"/>
    </row>
    <row r="48" spans="1:13" ht="16.5" customHeight="1" x14ac:dyDescent="0.25">
      <c r="A48" s="400"/>
      <c r="B48" s="401"/>
      <c r="C48" s="401"/>
      <c r="D48" s="401"/>
      <c r="E48" s="401"/>
      <c r="F48" s="401"/>
      <c r="G48" s="401"/>
      <c r="H48" s="401"/>
      <c r="I48" s="402"/>
    </row>
    <row r="49" spans="1:9" ht="16.5" customHeight="1" x14ac:dyDescent="0.25">
      <c r="A49" s="400"/>
      <c r="B49" s="401"/>
      <c r="C49" s="401"/>
      <c r="D49" s="401"/>
      <c r="E49" s="401"/>
      <c r="F49" s="401"/>
      <c r="G49" s="401"/>
      <c r="H49" s="401"/>
      <c r="I49" s="402"/>
    </row>
    <row r="50" spans="1:9" ht="16.5" customHeight="1" x14ac:dyDescent="0.25">
      <c r="A50" s="400"/>
      <c r="B50" s="401"/>
      <c r="C50" s="401"/>
      <c r="D50" s="401"/>
      <c r="E50" s="401"/>
      <c r="F50" s="401"/>
      <c r="G50" s="401"/>
      <c r="H50" s="401"/>
      <c r="I50" s="402"/>
    </row>
    <row r="51" spans="1:9" ht="16.5" customHeight="1" x14ac:dyDescent="0.25">
      <c r="A51" s="400"/>
      <c r="B51" s="401"/>
      <c r="C51" s="401"/>
      <c r="D51" s="401"/>
      <c r="E51" s="401"/>
      <c r="F51" s="401"/>
      <c r="G51" s="401"/>
      <c r="H51" s="401"/>
      <c r="I51" s="402"/>
    </row>
    <row r="52" spans="1:9" ht="16.5" customHeight="1" x14ac:dyDescent="0.25">
      <c r="A52" s="400"/>
      <c r="B52" s="401"/>
      <c r="C52" s="401"/>
      <c r="D52" s="401"/>
      <c r="E52" s="401"/>
      <c r="F52" s="401"/>
      <c r="G52" s="401"/>
      <c r="H52" s="401"/>
      <c r="I52" s="402"/>
    </row>
    <row r="53" spans="1:9" ht="16.5" customHeight="1" thickBot="1" x14ac:dyDescent="0.3">
      <c r="A53" s="403"/>
      <c r="B53" s="404"/>
      <c r="C53" s="404"/>
      <c r="D53" s="404"/>
      <c r="E53" s="404"/>
      <c r="F53" s="404"/>
      <c r="G53" s="404"/>
      <c r="H53" s="404"/>
      <c r="I53" s="405"/>
    </row>
    <row r="55" spans="1:9" ht="16.5" customHeight="1" x14ac:dyDescent="0.25">
      <c r="A55" s="392" t="s">
        <v>148</v>
      </c>
      <c r="B55" s="397"/>
      <c r="C55" s="397"/>
      <c r="D55" s="397"/>
      <c r="E55" s="397"/>
      <c r="F55" s="397"/>
      <c r="G55" s="397"/>
      <c r="H55" s="397"/>
      <c r="I55" s="397"/>
    </row>
    <row r="56" spans="1:9" ht="16.5" customHeight="1" x14ac:dyDescent="0.25">
      <c r="A56" s="397"/>
      <c r="B56" s="397"/>
      <c r="C56" s="397"/>
      <c r="D56" s="397"/>
      <c r="E56" s="397"/>
      <c r="F56" s="397"/>
      <c r="G56" s="397"/>
      <c r="H56" s="397"/>
      <c r="I56" s="397"/>
    </row>
    <row r="57" spans="1:9" ht="16.5" customHeight="1" x14ac:dyDescent="0.25">
      <c r="A57" s="392" t="s">
        <v>162</v>
      </c>
      <c r="B57" s="393"/>
      <c r="C57" s="393"/>
      <c r="D57" s="393"/>
      <c r="E57" s="393"/>
      <c r="F57" s="393"/>
      <c r="G57" s="393"/>
      <c r="H57" s="393"/>
      <c r="I57" s="393"/>
    </row>
    <row r="58" spans="1:9" ht="16.5" customHeight="1" x14ac:dyDescent="0.25">
      <c r="A58" s="393"/>
      <c r="B58" s="393"/>
      <c r="C58" s="393"/>
      <c r="D58" s="393"/>
      <c r="E58" s="393"/>
      <c r="F58" s="393"/>
      <c r="G58" s="393"/>
      <c r="H58" s="393"/>
      <c r="I58" s="393"/>
    </row>
    <row r="59" spans="1:9" ht="16.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</row>
  </sheetData>
  <sheetProtection algorithmName="SHA-512" hashValue="oEa7tq+RbljmuKcxx0tJEMKLX+RWK/DpeuZEz9Qsv//1ZoJzgDVcdCD7svBPrwFBz9nnptIPfGHAAnuh67qCDg==" saltValue="MlQiyrIxEoM8Fmh6l1WDYg==" spinCount="100000" sheet="1" objects="1" scenarios="1"/>
  <protectedRanges>
    <protectedRange sqref="B14:I16 B17 F17 D20:E20 H20 C21 G21 B22 B25:F26 B27:B28 F28" name="Oblast2"/>
    <protectedRange sqref="B18 B23:I24 B29 E30 B31:B32" name="Oblast1"/>
  </protectedRanges>
  <dataConsolidate/>
  <mergeCells count="48">
    <mergeCell ref="A1:I2"/>
    <mergeCell ref="A23:A24"/>
    <mergeCell ref="A18:A19"/>
    <mergeCell ref="B17:E17"/>
    <mergeCell ref="B18:I19"/>
    <mergeCell ref="A3:I3"/>
    <mergeCell ref="A4:I8"/>
    <mergeCell ref="B16:I16"/>
    <mergeCell ref="A13:I13"/>
    <mergeCell ref="B14:I14"/>
    <mergeCell ref="B15:I15"/>
    <mergeCell ref="F17:I17"/>
    <mergeCell ref="H20:I20"/>
    <mergeCell ref="F20:G20"/>
    <mergeCell ref="B20:C20"/>
    <mergeCell ref="H23:I23"/>
    <mergeCell ref="A57:I58"/>
    <mergeCell ref="A33:I33"/>
    <mergeCell ref="A34:I34"/>
    <mergeCell ref="A55:I56"/>
    <mergeCell ref="A35:I35"/>
    <mergeCell ref="A36:I53"/>
    <mergeCell ref="H24:I24"/>
    <mergeCell ref="C21:E21"/>
    <mergeCell ref="G21:I21"/>
    <mergeCell ref="B22:I22"/>
    <mergeCell ref="B23:C23"/>
    <mergeCell ref="B24:C24"/>
    <mergeCell ref="D23:E23"/>
    <mergeCell ref="D24:E24"/>
    <mergeCell ref="F23:G23"/>
    <mergeCell ref="F24:G24"/>
    <mergeCell ref="A9:I9"/>
    <mergeCell ref="A10:I12"/>
    <mergeCell ref="B32:I32"/>
    <mergeCell ref="E30:F30"/>
    <mergeCell ref="B30:D30"/>
    <mergeCell ref="G25:I25"/>
    <mergeCell ref="G26:I26"/>
    <mergeCell ref="B27:I27"/>
    <mergeCell ref="B26:E26"/>
    <mergeCell ref="G30:I30"/>
    <mergeCell ref="F28:G28"/>
    <mergeCell ref="H28:I28"/>
    <mergeCell ref="B28:E28"/>
    <mergeCell ref="B29:I29"/>
    <mergeCell ref="B31:I31"/>
    <mergeCell ref="B25:E25"/>
  </mergeCells>
  <phoneticPr fontId="38" type="noConversion"/>
  <dataValidations count="12">
    <dataValidation type="list" showInputMessage="1" showErrorMessage="1" errorTitle="Neplatná položka!" error="Použíjte prosím možnosti ze seznamu." promptTitle="Vyberte vhodnou odpověď," prompt="použíjte prosím seznam položek." sqref="B18:I19" xr:uid="{39D77140-A5FE-4348-B199-9A803F3BC8D3}">
      <mc:AlternateContent xmlns:x12ac="http://schemas.microsoft.com/office/spreadsheetml/2011/1/ac" xmlns:mc="http://schemas.openxmlformats.org/markup-compatibility/2006">
        <mc:Choice Requires="x12ac">
          <x12ac:list>-,ANO (v aktuálním roce),ANO (v minulých letech),ANO (v aktuálním roce i v minulých letech),"NE, nikdy "</x12ac:list>
        </mc:Choice>
        <mc:Fallback>
          <formula1>"-,ANO (v aktuálním roce),ANO (v minulých letech),ANO (v aktuálním roce i v minulých letech),NE, nikdy "</formula1>
        </mc:Fallback>
      </mc:AlternateContent>
    </dataValidation>
    <dataValidation type="list" allowBlank="1" showInputMessage="1" showErrorMessage="1" errorTitle="Neplatná položka!" error="Použíjte prosím možnosti ze seznamu." sqref="B22:I22" xr:uid="{13F0E777-0E30-49BA-8A31-74A9D6E88C8A}">
      <formula1>"-,mimo zranitelnou oblast,částečně ve zranitelné oblasti,ve zranitelné oblasti"</formula1>
    </dataValidation>
    <dataValidation type="list" allowBlank="1" showInputMessage="1" showErrorMessage="1" errorTitle="Neplatná položka!" error="Použíjte prosím možnosti ze seznamu." promptTitle="Vyberte vhodnou odpověď," prompt="použíjte prosím seznam položek." sqref="B23:I24" xr:uid="{4FED508C-E31B-4FA9-BD99-38949251EC1A}">
      <formula1>"-,sklonitost,půdní typ,hloubka půdy,náchylnost na zamokření,ohroženost acidifikací,ohroženost utužením,potenciální ohrožení větrnou erozí,hydrologické charakteristiky,tyto údaje nejsou využívány"</formula1>
    </dataValidation>
    <dataValidation type="list" showInputMessage="1" showErrorMessage="1" errorTitle="Neplatná položka!" error="Použíjte prosím možnosti ze seznamu." sqref="G21:I21 C21:E21" xr:uid="{3FFA2CF3-3182-4851-97DD-40F71A02A324}">
      <formula1>"-,Hlavni město Praha,Jihočeský kraj,Jihomoravský kraj,Karlovarský kraj,Královehradecký kraj,Liberecký kraj,Moravskoslezský kraj,Olomoucký kraj,Pardubický kraj,Plzeňský kraj,Středočeský kraj,Ústecký kraj,Kraj Vysočina,Zlínský kraj"</formula1>
    </dataValidation>
    <dataValidation type="list" showInputMessage="1" showErrorMessage="1" errorTitle="Neplatná položka!" error="Použíjte prosím možnosti ze seznamu." promptTitle="Vyberte vhodnou odpověď," prompt="použíjte prosím seznam položek." sqref="H20:I20" xr:uid="{3B452123-9C8D-46CB-B514-02E90185F157}">
      <formula1>"-,malý,středně velký,velký,největší"</formula1>
    </dataValidation>
    <dataValidation type="list" showInputMessage="1" showErrorMessage="1" errorTitle="Neplatná položka!" error="Použíjte prosím možnosti ze seznamu." sqref="B25:E26" xr:uid="{D823ECD2-82ED-44C5-A9F1-22B1C3E9E495}">
      <formula1>"-,ANO,NE"</formula1>
    </dataValidation>
    <dataValidation type="list" showInputMessage="1" showErrorMessage="1" errorTitle="Neplatná položka!" error="Použíjte prosím možnosti ze seznamu." sqref="B27:I27" xr:uid="{23A88A03-5A14-4883-94FE-F5DF909BC868}">
      <formula1>"-,ANO (opakovaná erozní událost),ANO,NE"</formula1>
    </dataValidation>
    <dataValidation type="list" allowBlank="1" showInputMessage="1" showErrorMessage="1" errorTitle="Neplatná položka!" error="Použíjte prosím možnosti ze seznamu." sqref="B28:E28" xr:uid="{3E4759C8-B028-4CFD-80BF-D1F6D213FC6D}">
      <formula1>"-,ANO,NE,"</formula1>
    </dataValidation>
    <dataValidation type="list" showInputMessage="1" showErrorMessage="1" errorTitle="Neplatná položka!" error="Použíjte prosím možnosti ze seznamu." promptTitle="Vyberte vhodnou odpověď," prompt="použíjte prosím seznam položek." sqref="B29:I29" xr:uid="{9DEA74F3-8F4F-45BC-8EB2-283729F1FE74}">
      <formula1>"-,ANO,NE,"</formula1>
    </dataValidation>
    <dataValidation type="list" showInputMessage="1" showErrorMessage="1" errorTitle="Neplatná položka!" error="Použíjte prosím možnosti ze seznamu." promptTitle="Vyberte vhodnou odpověď," prompt="použíjte prosím seznam položek." sqref="B31:I31" xr:uid="{A6375BBF-EB46-4202-B319-E5F3CD41BC3D}">
      <formula1>"-,výsledky subjekt VYUŽÍVÁ,výsledky subjekt NEVYUŽÍVÁ,AZZP není prováděno"</formula1>
    </dataValidation>
    <dataValidation type="list" showInputMessage="1" showErrorMessage="1" errorTitle="Neplatná položka!" error="Použíjte prosím možnosti ze seznamu." promptTitle="Vyberte vhodnou odpověď," prompt="použíjte prosím seznam položek." sqref="B32:I32" xr:uid="{70DCB06D-9C2B-4D2E-9D61-F4F4FD66FE30}">
      <formula1>"-,JE subjektem využívána,NENÍ subjektem využívána"</formula1>
    </dataValidation>
    <dataValidation type="list" showInputMessage="1" showErrorMessage="1" errorTitle="Neplatná položka!" error="Použíjte prosím možnosti ze seznamu." promptTitle="Vyberte vhodnou odpověď," prompt="použíjte prosím seznam položek." sqref="B17:E17" xr:uid="{7A13F908-E6E7-4AF6-9033-AA5F9E6C6270}">
      <formula1>"-,ANO,NE"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681F-A651-440D-BCC4-F8C5CB8FE0F9}">
  <sheetPr>
    <tabColor theme="9" tint="0.39997558519241921"/>
    <pageSetUpPr fitToPage="1"/>
  </sheetPr>
  <dimension ref="A1:N55"/>
  <sheetViews>
    <sheetView zoomScale="110" zoomScaleNormal="110" workbookViewId="0">
      <selection activeCell="L10" sqref="L10"/>
    </sheetView>
  </sheetViews>
  <sheetFormatPr defaultRowHeight="16.5" customHeight="1" x14ac:dyDescent="0.25"/>
  <cols>
    <col min="1" max="1" width="2.85546875" customWidth="1"/>
    <col min="2" max="2" width="26.85546875" style="7" customWidth="1"/>
    <col min="3" max="3" width="7.140625" customWidth="1"/>
    <col min="4" max="4" width="3.140625" customWidth="1"/>
    <col min="5" max="5" width="5.5703125" style="72" customWidth="1"/>
    <col min="6" max="6" width="30.7109375" customWidth="1"/>
    <col min="7" max="7" width="11" customWidth="1"/>
    <col min="8" max="8" width="11.7109375" customWidth="1"/>
    <col min="9" max="9" width="5.42578125" customWidth="1"/>
    <col min="10" max="10" width="6.140625" customWidth="1"/>
  </cols>
  <sheetData>
    <row r="1" spans="1:14" s="7" customFormat="1" ht="16.5" customHeight="1" thickBot="1" x14ac:dyDescent="0.3">
      <c r="A1" s="500" t="s">
        <v>17</v>
      </c>
      <c r="B1" s="501"/>
      <c r="C1" s="501"/>
      <c r="D1" s="501"/>
      <c r="E1" s="501"/>
      <c r="F1" s="501"/>
      <c r="G1" s="501"/>
      <c r="H1" s="501"/>
      <c r="I1" s="501"/>
      <c r="J1" s="502"/>
      <c r="K1" s="14"/>
      <c r="L1" s="14"/>
      <c r="M1" s="14"/>
      <c r="N1" s="14"/>
    </row>
    <row r="2" spans="1:14" ht="16.5" customHeight="1" thickBot="1" x14ac:dyDescent="0.3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14"/>
      <c r="L2" s="14"/>
      <c r="M2" s="14"/>
      <c r="N2" s="14"/>
    </row>
    <row r="3" spans="1:14" ht="18" customHeight="1" x14ac:dyDescent="0.25">
      <c r="A3" s="477" t="s">
        <v>18</v>
      </c>
      <c r="B3" s="508" t="s">
        <v>197</v>
      </c>
      <c r="C3" s="503" t="s">
        <v>4</v>
      </c>
      <c r="D3" s="192" t="s">
        <v>19</v>
      </c>
      <c r="E3" s="276" t="s">
        <v>329</v>
      </c>
      <c r="F3" s="465" t="s">
        <v>20</v>
      </c>
      <c r="G3" s="465"/>
      <c r="H3" s="466"/>
      <c r="I3" s="505">
        <v>4</v>
      </c>
      <c r="J3" s="165">
        <f>IF(E3="✓",4,0)</f>
        <v>0</v>
      </c>
      <c r="K3" s="14"/>
      <c r="L3" s="14"/>
      <c r="M3" s="14"/>
      <c r="N3" s="14"/>
    </row>
    <row r="4" spans="1:14" ht="18" customHeight="1" x14ac:dyDescent="0.25">
      <c r="A4" s="478"/>
      <c r="B4" s="509"/>
      <c r="C4" s="504"/>
      <c r="D4" s="178" t="s">
        <v>21</v>
      </c>
      <c r="E4" s="277" t="s">
        <v>329</v>
      </c>
      <c r="F4" s="431" t="s">
        <v>22</v>
      </c>
      <c r="G4" s="456"/>
      <c r="H4" s="457"/>
      <c r="I4" s="506"/>
      <c r="J4" s="166">
        <f t="shared" ref="J4:J6" si="0">IF(E4="✓",4,0)</f>
        <v>0</v>
      </c>
      <c r="K4" s="14"/>
      <c r="L4" s="14"/>
      <c r="M4" s="72"/>
      <c r="N4" s="14"/>
    </row>
    <row r="5" spans="1:14" ht="18" customHeight="1" x14ac:dyDescent="0.25">
      <c r="A5" s="478"/>
      <c r="B5" s="509"/>
      <c r="C5" s="504"/>
      <c r="D5" s="178" t="s">
        <v>23</v>
      </c>
      <c r="E5" s="277" t="s">
        <v>329</v>
      </c>
      <c r="F5" s="431" t="s">
        <v>24</v>
      </c>
      <c r="G5" s="456"/>
      <c r="H5" s="457"/>
      <c r="I5" s="506"/>
      <c r="J5" s="166">
        <f t="shared" si="0"/>
        <v>0</v>
      </c>
      <c r="K5" s="14"/>
      <c r="L5" s="14"/>
      <c r="M5" s="72"/>
      <c r="N5" s="14"/>
    </row>
    <row r="6" spans="1:14" ht="18" customHeight="1" x14ac:dyDescent="0.25">
      <c r="A6" s="478"/>
      <c r="B6" s="444" t="s">
        <v>379</v>
      </c>
      <c r="C6" s="504"/>
      <c r="D6" s="193" t="s">
        <v>25</v>
      </c>
      <c r="E6" s="280" t="s">
        <v>329</v>
      </c>
      <c r="F6" s="464" t="s">
        <v>26</v>
      </c>
      <c r="G6" s="467"/>
      <c r="H6" s="468"/>
      <c r="I6" s="507"/>
      <c r="J6" s="213">
        <f t="shared" si="0"/>
        <v>0</v>
      </c>
      <c r="K6" s="14"/>
      <c r="L6" s="14"/>
      <c r="M6" s="14"/>
      <c r="N6" s="14"/>
    </row>
    <row r="7" spans="1:14" ht="18" customHeight="1" thickBot="1" x14ac:dyDescent="0.3">
      <c r="A7" s="479"/>
      <c r="B7" s="445"/>
      <c r="C7" s="440" t="s">
        <v>340</v>
      </c>
      <c r="D7" s="441"/>
      <c r="E7" s="288" t="s">
        <v>329</v>
      </c>
      <c r="F7" s="442" t="s">
        <v>341</v>
      </c>
      <c r="G7" s="442"/>
      <c r="H7" s="443"/>
      <c r="I7" s="24">
        <v>0</v>
      </c>
      <c r="J7" s="24">
        <f>IF(E7="✓",0,0)</f>
        <v>0</v>
      </c>
      <c r="K7" s="14"/>
      <c r="L7" s="14"/>
      <c r="M7" s="14"/>
      <c r="N7" s="14"/>
    </row>
    <row r="8" spans="1:14" ht="18" customHeight="1" x14ac:dyDescent="0.25">
      <c r="A8" s="477" t="s">
        <v>27</v>
      </c>
      <c r="B8" s="446" t="s">
        <v>342</v>
      </c>
      <c r="C8" s="463" t="s">
        <v>4</v>
      </c>
      <c r="D8" s="192" t="s">
        <v>19</v>
      </c>
      <c r="E8" s="276" t="s">
        <v>329</v>
      </c>
      <c r="F8" s="463" t="s">
        <v>28</v>
      </c>
      <c r="G8" s="465"/>
      <c r="H8" s="466"/>
      <c r="I8" s="18">
        <v>10</v>
      </c>
      <c r="J8" s="165">
        <f>IF(E8="✓",10,0)</f>
        <v>0</v>
      </c>
      <c r="K8" s="14"/>
      <c r="L8" s="14"/>
      <c r="M8" s="72"/>
      <c r="N8" s="14"/>
    </row>
    <row r="9" spans="1:14" ht="18" customHeight="1" x14ac:dyDescent="0.25">
      <c r="A9" s="478"/>
      <c r="B9" s="447"/>
      <c r="C9" s="431"/>
      <c r="D9" s="178" t="s">
        <v>21</v>
      </c>
      <c r="E9" s="277" t="s">
        <v>329</v>
      </c>
      <c r="F9" s="431" t="s">
        <v>29</v>
      </c>
      <c r="G9" s="456"/>
      <c r="H9" s="457"/>
      <c r="I9" s="19">
        <v>7</v>
      </c>
      <c r="J9" s="166">
        <f>IF(E9="✓",7,0)</f>
        <v>0</v>
      </c>
      <c r="K9" s="14"/>
      <c r="L9" s="14"/>
      <c r="M9" s="72"/>
      <c r="N9" s="14"/>
    </row>
    <row r="10" spans="1:14" ht="18" customHeight="1" x14ac:dyDescent="0.25">
      <c r="A10" s="478"/>
      <c r="B10" s="447"/>
      <c r="C10" s="431"/>
      <c r="D10" s="178" t="s">
        <v>23</v>
      </c>
      <c r="E10" s="277" t="s">
        <v>329</v>
      </c>
      <c r="F10" s="431" t="s">
        <v>30</v>
      </c>
      <c r="G10" s="456"/>
      <c r="H10" s="457"/>
      <c r="I10" s="19">
        <v>3</v>
      </c>
      <c r="J10" s="166">
        <f>IF(E10="✓",3,0)</f>
        <v>0</v>
      </c>
      <c r="K10" s="14"/>
      <c r="L10" s="14"/>
      <c r="M10" s="14"/>
      <c r="N10" s="14"/>
    </row>
    <row r="11" spans="1:14" ht="18" customHeight="1" x14ac:dyDescent="0.25">
      <c r="A11" s="478"/>
      <c r="B11" s="448"/>
      <c r="C11" s="464"/>
      <c r="D11" s="349" t="s">
        <v>25</v>
      </c>
      <c r="E11" s="280" t="s">
        <v>329</v>
      </c>
      <c r="F11" s="464" t="s">
        <v>31</v>
      </c>
      <c r="G11" s="467"/>
      <c r="H11" s="468"/>
      <c r="I11" s="22">
        <v>0</v>
      </c>
      <c r="J11" s="213">
        <f>IF(E11="✓",0,0)</f>
        <v>0</v>
      </c>
      <c r="K11" s="14"/>
      <c r="L11" s="14"/>
      <c r="M11" s="14"/>
      <c r="N11" s="14"/>
    </row>
    <row r="12" spans="1:14" ht="18" customHeight="1" x14ac:dyDescent="0.25">
      <c r="A12" s="478"/>
      <c r="B12" s="449" t="s">
        <v>380</v>
      </c>
      <c r="C12" s="452" t="s">
        <v>8</v>
      </c>
      <c r="D12" s="350" t="s">
        <v>19</v>
      </c>
      <c r="E12" s="288" t="s">
        <v>329</v>
      </c>
      <c r="F12" s="452" t="s">
        <v>32</v>
      </c>
      <c r="G12" s="454"/>
      <c r="H12" s="455"/>
      <c r="I12" s="23">
        <v>0</v>
      </c>
      <c r="J12" s="130">
        <f>IF(E12="✓",0,0)</f>
        <v>0</v>
      </c>
      <c r="K12" s="14"/>
      <c r="L12" s="14"/>
      <c r="M12" s="14"/>
      <c r="N12" s="14"/>
    </row>
    <row r="13" spans="1:14" ht="18" customHeight="1" x14ac:dyDescent="0.25">
      <c r="A13" s="478"/>
      <c r="B13" s="450"/>
      <c r="C13" s="431"/>
      <c r="D13" s="178" t="s">
        <v>21</v>
      </c>
      <c r="E13" s="277" t="s">
        <v>329</v>
      </c>
      <c r="F13" s="431" t="s">
        <v>158</v>
      </c>
      <c r="G13" s="456"/>
      <c r="H13" s="457"/>
      <c r="I13" s="19">
        <v>7</v>
      </c>
      <c r="J13" s="166">
        <f>IF(E13="✓",7,0)</f>
        <v>0</v>
      </c>
      <c r="K13" s="14"/>
      <c r="L13" s="14"/>
      <c r="M13" s="14"/>
      <c r="N13" s="14"/>
    </row>
    <row r="14" spans="1:14" ht="18" customHeight="1" thickBot="1" x14ac:dyDescent="0.3">
      <c r="A14" s="479"/>
      <c r="B14" s="451"/>
      <c r="C14" s="453"/>
      <c r="D14" s="136" t="s">
        <v>23</v>
      </c>
      <c r="E14" s="277" t="s">
        <v>329</v>
      </c>
      <c r="F14" s="458" t="s">
        <v>228</v>
      </c>
      <c r="G14" s="459"/>
      <c r="H14" s="460"/>
      <c r="I14" s="20">
        <v>3</v>
      </c>
      <c r="J14" s="128">
        <f>IF(E14="✓",3,0)</f>
        <v>0</v>
      </c>
      <c r="K14" s="14"/>
      <c r="L14" s="14"/>
      <c r="M14" s="14"/>
      <c r="N14" s="14"/>
    </row>
    <row r="15" spans="1:14" ht="18" customHeight="1" x14ac:dyDescent="0.25">
      <c r="A15" s="477" t="s">
        <v>33</v>
      </c>
      <c r="B15" s="524" t="s">
        <v>343</v>
      </c>
      <c r="C15" s="486"/>
      <c r="D15" s="192" t="s">
        <v>19</v>
      </c>
      <c r="E15" s="276" t="s">
        <v>329</v>
      </c>
      <c r="F15" s="463" t="s">
        <v>34</v>
      </c>
      <c r="G15" s="522"/>
      <c r="H15" s="523"/>
      <c r="I15" s="25">
        <v>12</v>
      </c>
      <c r="J15" s="67">
        <f>IF(AND(E15="✓",OR(E18="✓",E19="✓",E20="✓",E21="✓",E22="✓",E23="✓")),12,0)</f>
        <v>0</v>
      </c>
      <c r="K15" s="14"/>
      <c r="L15" s="14"/>
      <c r="M15" s="14"/>
      <c r="N15" s="14"/>
    </row>
    <row r="16" spans="1:14" ht="18" customHeight="1" x14ac:dyDescent="0.25">
      <c r="A16" s="478"/>
      <c r="B16" s="525"/>
      <c r="C16" s="526"/>
      <c r="D16" s="178" t="s">
        <v>21</v>
      </c>
      <c r="E16" s="277" t="s">
        <v>329</v>
      </c>
      <c r="F16" s="431" t="s">
        <v>35</v>
      </c>
      <c r="G16" s="432"/>
      <c r="H16" s="481"/>
      <c r="I16" s="26">
        <v>8</v>
      </c>
      <c r="J16" s="26">
        <f>IF(AND(E16="✓",OR(E18="✓",E19="✓",E20="✓",E21="✓",E22="✓",E23="✓")),8,0)</f>
        <v>0</v>
      </c>
      <c r="K16" s="14"/>
      <c r="L16" s="14"/>
      <c r="M16" s="14"/>
      <c r="N16" s="2"/>
    </row>
    <row r="17" spans="1:10" ht="18" customHeight="1" thickBot="1" x14ac:dyDescent="0.3">
      <c r="A17" s="478"/>
      <c r="B17" s="527" t="s">
        <v>380</v>
      </c>
      <c r="C17" s="528"/>
      <c r="D17" s="193" t="s">
        <v>23</v>
      </c>
      <c r="E17" s="277" t="s">
        <v>329</v>
      </c>
      <c r="F17" s="482" t="s">
        <v>36</v>
      </c>
      <c r="G17" s="483"/>
      <c r="H17" s="484"/>
      <c r="I17" s="63">
        <v>0</v>
      </c>
      <c r="J17" s="63">
        <f>IF(E17="✓",0,0)</f>
        <v>0</v>
      </c>
    </row>
    <row r="18" spans="1:10" ht="18" customHeight="1" thickTop="1" x14ac:dyDescent="0.25">
      <c r="A18" s="478"/>
      <c r="B18" s="529" t="s">
        <v>346</v>
      </c>
      <c r="C18" s="530"/>
      <c r="D18" s="180" t="s">
        <v>19</v>
      </c>
      <c r="E18" s="287" t="s">
        <v>329</v>
      </c>
      <c r="F18" s="433" t="s">
        <v>37</v>
      </c>
      <c r="G18" s="510"/>
      <c r="H18" s="461"/>
      <c r="I18" s="462"/>
      <c r="J18" s="64" t="s">
        <v>38</v>
      </c>
    </row>
    <row r="19" spans="1:10" ht="18" customHeight="1" x14ac:dyDescent="0.25">
      <c r="A19" s="478"/>
      <c r="B19" s="531"/>
      <c r="C19" s="393"/>
      <c r="D19" s="178" t="s">
        <v>21</v>
      </c>
      <c r="E19" s="277" t="s">
        <v>329</v>
      </c>
      <c r="F19" s="431" t="s">
        <v>39</v>
      </c>
      <c r="G19" s="497"/>
      <c r="H19" s="439"/>
      <c r="I19" s="436"/>
      <c r="J19" s="65" t="s">
        <v>38</v>
      </c>
    </row>
    <row r="20" spans="1:10" ht="18" customHeight="1" x14ac:dyDescent="0.25">
      <c r="A20" s="478"/>
      <c r="B20" s="532" t="s">
        <v>344</v>
      </c>
      <c r="C20" s="533"/>
      <c r="D20" s="178" t="s">
        <v>23</v>
      </c>
      <c r="E20" s="277" t="s">
        <v>329</v>
      </c>
      <c r="F20" s="431" t="s">
        <v>40</v>
      </c>
      <c r="G20" s="497"/>
      <c r="H20" s="439"/>
      <c r="I20" s="436"/>
      <c r="J20" s="65" t="s">
        <v>38</v>
      </c>
    </row>
    <row r="21" spans="1:10" s="72" customFormat="1" ht="18" customHeight="1" x14ac:dyDescent="0.25">
      <c r="A21" s="478"/>
      <c r="B21" s="534"/>
      <c r="C21" s="535"/>
      <c r="D21" s="259" t="s">
        <v>25</v>
      </c>
      <c r="E21" s="277" t="s">
        <v>329</v>
      </c>
      <c r="F21" s="437" t="s">
        <v>171</v>
      </c>
      <c r="G21" s="438"/>
      <c r="H21" s="439"/>
      <c r="I21" s="497"/>
      <c r="J21" s="74" t="s">
        <v>38</v>
      </c>
    </row>
    <row r="22" spans="1:10" ht="18" customHeight="1" x14ac:dyDescent="0.25">
      <c r="A22" s="478"/>
      <c r="B22" s="536"/>
      <c r="C22" s="537"/>
      <c r="D22" s="178" t="s">
        <v>41</v>
      </c>
      <c r="E22" s="277" t="s">
        <v>329</v>
      </c>
      <c r="F22" s="431" t="s">
        <v>198</v>
      </c>
      <c r="G22" s="432"/>
      <c r="H22" s="499"/>
      <c r="I22" s="499"/>
      <c r="J22" s="81" t="s">
        <v>38</v>
      </c>
    </row>
    <row r="23" spans="1:10" ht="18" customHeight="1" thickBot="1" x14ac:dyDescent="0.3">
      <c r="A23" s="479"/>
      <c r="B23" s="538" t="s">
        <v>381</v>
      </c>
      <c r="C23" s="539"/>
      <c r="D23" s="136" t="s">
        <v>48</v>
      </c>
      <c r="E23" s="277" t="s">
        <v>329</v>
      </c>
      <c r="F23" s="458" t="s">
        <v>185</v>
      </c>
      <c r="G23" s="488"/>
      <c r="H23" s="498"/>
      <c r="I23" s="488"/>
      <c r="J23" s="66" t="s">
        <v>38</v>
      </c>
    </row>
    <row r="24" spans="1:10" ht="18" customHeight="1" x14ac:dyDescent="0.25">
      <c r="A24" s="477" t="s">
        <v>42</v>
      </c>
      <c r="B24" s="485" t="s">
        <v>345</v>
      </c>
      <c r="C24" s="486"/>
      <c r="D24" s="192" t="s">
        <v>19</v>
      </c>
      <c r="E24" s="276" t="s">
        <v>329</v>
      </c>
      <c r="F24" s="463" t="s">
        <v>157</v>
      </c>
      <c r="G24" s="522"/>
      <c r="H24" s="523"/>
      <c r="I24" s="18">
        <v>14</v>
      </c>
      <c r="J24" s="197">
        <f>IF(AND(E24="✓",OR(E30="✓",E31="✓",E32="✓",E33="✓",E34="✓",E35="✓",E36="✓",E37="✓",E38="✓",E39="✓",E40="✓",E41="✓",E42="✓",E43="✓",E44="✓",E45="✓",E46="✓")),14,0)</f>
        <v>0</v>
      </c>
    </row>
    <row r="25" spans="1:10" ht="28.5" customHeight="1" x14ac:dyDescent="0.25">
      <c r="A25" s="478"/>
      <c r="B25" s="487"/>
      <c r="C25" s="396"/>
      <c r="D25" s="178" t="s">
        <v>21</v>
      </c>
      <c r="E25" s="277" t="s">
        <v>329</v>
      </c>
      <c r="F25" s="431" t="s">
        <v>159</v>
      </c>
      <c r="G25" s="432"/>
      <c r="H25" s="481"/>
      <c r="I25" s="19">
        <v>12</v>
      </c>
      <c r="J25" s="214">
        <f>IF(AND(E25="✓",OR(E30="✓",E31="✓",E32="✓",E33="✓",E34="✓",E35="✓",E36="✓",E37="✓",E38="✓",E39="✓",E40="✓",E41="✓",E42="✓",E43="✓",E44="✓",E45="✓",E46="✓")),12,0)</f>
        <v>0</v>
      </c>
    </row>
    <row r="26" spans="1:10" s="27" customFormat="1" ht="41.25" customHeight="1" x14ac:dyDescent="0.25">
      <c r="A26" s="478"/>
      <c r="B26" s="487"/>
      <c r="C26" s="396"/>
      <c r="D26" s="178" t="s">
        <v>23</v>
      </c>
      <c r="E26" s="277" t="s">
        <v>329</v>
      </c>
      <c r="F26" s="431" t="s">
        <v>160</v>
      </c>
      <c r="G26" s="432"/>
      <c r="H26" s="481"/>
      <c r="I26" s="26">
        <v>12</v>
      </c>
      <c r="J26" s="198">
        <f>IF(AND(E26="✓",OR(E30="✓",E31="✓",E32="✓",E33="✓",E34="✓",E35="✓",E36="✓",E37="✓",E38="✓",E39="✓",E40="✓",E41="✓",E42="✓",E43="✓",E44="✓",E45="✓",E46="✓")),12,0)</f>
        <v>0</v>
      </c>
    </row>
    <row r="27" spans="1:10" ht="18" customHeight="1" x14ac:dyDescent="0.25">
      <c r="A27" s="478"/>
      <c r="B27" s="491" t="s">
        <v>380</v>
      </c>
      <c r="C27" s="492"/>
      <c r="D27" s="178" t="s">
        <v>25</v>
      </c>
      <c r="E27" s="277" t="s">
        <v>329</v>
      </c>
      <c r="F27" s="431" t="s">
        <v>164</v>
      </c>
      <c r="G27" s="432"/>
      <c r="H27" s="481"/>
      <c r="I27" s="19">
        <v>8</v>
      </c>
      <c r="J27" s="198">
        <f>IF(AND(E27="✓",OR(E30="✓",E31="✓",E32="✓",E33="✓",E34="✓",E35="✓",E36="✓",E37="✓",E38="✓",E39="✓",E40="✓",E41="✓",E42="✓",E43="✓",E44="✓",E45="✓",E46="✓")),8,0)</f>
        <v>0</v>
      </c>
    </row>
    <row r="28" spans="1:10" ht="27" customHeight="1" x14ac:dyDescent="0.25">
      <c r="A28" s="478"/>
      <c r="B28" s="493"/>
      <c r="C28" s="494"/>
      <c r="D28" s="178" t="s">
        <v>41</v>
      </c>
      <c r="E28" s="277" t="s">
        <v>329</v>
      </c>
      <c r="F28" s="431" t="s">
        <v>43</v>
      </c>
      <c r="G28" s="432"/>
      <c r="H28" s="481"/>
      <c r="I28" s="19">
        <v>8</v>
      </c>
      <c r="J28" s="198">
        <f>IF(E28="✓",8,0)</f>
        <v>0</v>
      </c>
    </row>
    <row r="29" spans="1:10" ht="18" customHeight="1" thickBot="1" x14ac:dyDescent="0.3">
      <c r="A29" s="478"/>
      <c r="B29" s="495"/>
      <c r="C29" s="496"/>
      <c r="D29" s="193" t="s">
        <v>48</v>
      </c>
      <c r="E29" s="277" t="s">
        <v>329</v>
      </c>
      <c r="F29" s="482" t="s">
        <v>44</v>
      </c>
      <c r="G29" s="483"/>
      <c r="H29" s="484"/>
      <c r="I29" s="22">
        <v>0</v>
      </c>
      <c r="J29" s="159">
        <f>IF(E29="✓",0,0)</f>
        <v>0</v>
      </c>
    </row>
    <row r="30" spans="1:10" ht="18" customHeight="1" thickTop="1" x14ac:dyDescent="0.25">
      <c r="A30" s="478"/>
      <c r="B30" s="511" t="s">
        <v>200</v>
      </c>
      <c r="C30" s="512"/>
      <c r="D30" s="180" t="s">
        <v>19</v>
      </c>
      <c r="E30" s="287" t="s">
        <v>329</v>
      </c>
      <c r="F30" s="433" t="s">
        <v>53</v>
      </c>
      <c r="G30" s="434"/>
      <c r="H30" s="480"/>
      <c r="I30" s="462"/>
      <c r="J30" s="69" t="s">
        <v>38</v>
      </c>
    </row>
    <row r="31" spans="1:10" ht="18" customHeight="1" x14ac:dyDescent="0.25">
      <c r="A31" s="478"/>
      <c r="B31" s="513"/>
      <c r="C31" s="494"/>
      <c r="D31" s="178" t="s">
        <v>21</v>
      </c>
      <c r="E31" s="277" t="s">
        <v>329</v>
      </c>
      <c r="F31" s="431" t="s">
        <v>51</v>
      </c>
      <c r="G31" s="432"/>
      <c r="H31" s="435"/>
      <c r="I31" s="436"/>
      <c r="J31" s="68" t="s">
        <v>38</v>
      </c>
    </row>
    <row r="32" spans="1:10" ht="18" customHeight="1" x14ac:dyDescent="0.25">
      <c r="A32" s="478"/>
      <c r="B32" s="513"/>
      <c r="C32" s="494"/>
      <c r="D32" s="178" t="s">
        <v>23</v>
      </c>
      <c r="E32" s="277" t="s">
        <v>329</v>
      </c>
      <c r="F32" s="437" t="s">
        <v>179</v>
      </c>
      <c r="G32" s="438"/>
      <c r="H32" s="435"/>
      <c r="I32" s="436"/>
      <c r="J32" s="68" t="s">
        <v>38</v>
      </c>
    </row>
    <row r="33" spans="1:10" ht="18" customHeight="1" x14ac:dyDescent="0.25">
      <c r="A33" s="478"/>
      <c r="B33" s="513"/>
      <c r="C33" s="494"/>
      <c r="D33" s="178" t="s">
        <v>25</v>
      </c>
      <c r="E33" s="277" t="s">
        <v>329</v>
      </c>
      <c r="F33" s="437" t="s">
        <v>169</v>
      </c>
      <c r="G33" s="438"/>
      <c r="H33" s="435"/>
      <c r="I33" s="436"/>
      <c r="J33" s="68" t="s">
        <v>38</v>
      </c>
    </row>
    <row r="34" spans="1:10" ht="18" customHeight="1" x14ac:dyDescent="0.25">
      <c r="A34" s="478"/>
      <c r="B34" s="513"/>
      <c r="C34" s="494"/>
      <c r="D34" s="178" t="s">
        <v>41</v>
      </c>
      <c r="E34" s="277" t="s">
        <v>329</v>
      </c>
      <c r="F34" s="437" t="s">
        <v>170</v>
      </c>
      <c r="G34" s="438"/>
      <c r="H34" s="435"/>
      <c r="I34" s="436"/>
      <c r="J34" s="68" t="s">
        <v>38</v>
      </c>
    </row>
    <row r="35" spans="1:10" ht="18" customHeight="1" x14ac:dyDescent="0.25">
      <c r="A35" s="478"/>
      <c r="B35" s="513"/>
      <c r="C35" s="494"/>
      <c r="D35" s="178" t="s">
        <v>48</v>
      </c>
      <c r="E35" s="277" t="s">
        <v>329</v>
      </c>
      <c r="F35" s="431" t="s">
        <v>57</v>
      </c>
      <c r="G35" s="476"/>
      <c r="H35" s="435"/>
      <c r="I35" s="436"/>
      <c r="J35" s="68" t="s">
        <v>38</v>
      </c>
    </row>
    <row r="36" spans="1:10" ht="18" customHeight="1" x14ac:dyDescent="0.25">
      <c r="A36" s="478"/>
      <c r="B36" s="514" t="s">
        <v>344</v>
      </c>
      <c r="C36" s="492"/>
      <c r="D36" s="178" t="s">
        <v>50</v>
      </c>
      <c r="E36" s="277" t="s">
        <v>329</v>
      </c>
      <c r="F36" s="437" t="s">
        <v>55</v>
      </c>
      <c r="G36" s="438"/>
      <c r="H36" s="435"/>
      <c r="I36" s="436"/>
      <c r="J36" s="68" t="s">
        <v>38</v>
      </c>
    </row>
    <row r="37" spans="1:10" ht="18" customHeight="1" x14ac:dyDescent="0.25">
      <c r="A37" s="478"/>
      <c r="B37" s="515"/>
      <c r="C37" s="494"/>
      <c r="D37" s="178" t="s">
        <v>52</v>
      </c>
      <c r="E37" s="277" t="s">
        <v>329</v>
      </c>
      <c r="F37" s="431" t="s">
        <v>45</v>
      </c>
      <c r="G37" s="432"/>
      <c r="H37" s="435"/>
      <c r="I37" s="436"/>
      <c r="J37" s="68" t="s">
        <v>38</v>
      </c>
    </row>
    <row r="38" spans="1:10" ht="18" customHeight="1" x14ac:dyDescent="0.25">
      <c r="A38" s="478"/>
      <c r="B38" s="515"/>
      <c r="C38" s="494"/>
      <c r="D38" s="178" t="s">
        <v>54</v>
      </c>
      <c r="E38" s="277" t="s">
        <v>329</v>
      </c>
      <c r="F38" s="431" t="s">
        <v>47</v>
      </c>
      <c r="G38" s="432"/>
      <c r="H38" s="435"/>
      <c r="I38" s="436"/>
      <c r="J38" s="68" t="s">
        <v>38</v>
      </c>
    </row>
    <row r="39" spans="1:10" ht="18" customHeight="1" x14ac:dyDescent="0.25">
      <c r="A39" s="478"/>
      <c r="B39" s="515"/>
      <c r="C39" s="494"/>
      <c r="D39" s="178" t="s">
        <v>56</v>
      </c>
      <c r="E39" s="277" t="s">
        <v>329</v>
      </c>
      <c r="F39" s="437" t="s">
        <v>49</v>
      </c>
      <c r="G39" s="490"/>
      <c r="H39" s="435"/>
      <c r="I39" s="436"/>
      <c r="J39" s="68" t="s">
        <v>38</v>
      </c>
    </row>
    <row r="40" spans="1:10" ht="18" customHeight="1" x14ac:dyDescent="0.25">
      <c r="A40" s="478"/>
      <c r="B40" s="516"/>
      <c r="C40" s="517"/>
      <c r="D40" s="178" t="s">
        <v>58</v>
      </c>
      <c r="E40" s="277" t="s">
        <v>329</v>
      </c>
      <c r="F40" s="431" t="s">
        <v>180</v>
      </c>
      <c r="G40" s="432"/>
      <c r="H40" s="435"/>
      <c r="I40" s="436"/>
      <c r="J40" s="68" t="s">
        <v>38</v>
      </c>
    </row>
    <row r="41" spans="1:10" ht="18" customHeight="1" x14ac:dyDescent="0.25">
      <c r="A41" s="478"/>
      <c r="B41" s="518" t="s">
        <v>382</v>
      </c>
      <c r="C41" s="494"/>
      <c r="D41" s="178" t="s">
        <v>60</v>
      </c>
      <c r="E41" s="277" t="s">
        <v>329</v>
      </c>
      <c r="F41" s="431" t="s">
        <v>46</v>
      </c>
      <c r="G41" s="432"/>
      <c r="H41" s="435"/>
      <c r="I41" s="436"/>
      <c r="J41" s="68" t="s">
        <v>38</v>
      </c>
    </row>
    <row r="42" spans="1:10" s="72" customFormat="1" ht="18" customHeight="1" x14ac:dyDescent="0.25">
      <c r="A42" s="478"/>
      <c r="B42" s="519"/>
      <c r="C42" s="494"/>
      <c r="D42" s="193" t="s">
        <v>165</v>
      </c>
      <c r="E42" s="277" t="s">
        <v>329</v>
      </c>
      <c r="F42" s="431" t="s">
        <v>178</v>
      </c>
      <c r="G42" s="432"/>
      <c r="H42" s="435"/>
      <c r="I42" s="432"/>
      <c r="J42" s="76" t="s">
        <v>38</v>
      </c>
    </row>
    <row r="43" spans="1:10" s="72" customFormat="1" ht="27.75" customHeight="1" x14ac:dyDescent="0.25">
      <c r="A43" s="478"/>
      <c r="B43" s="519"/>
      <c r="C43" s="494"/>
      <c r="D43" s="193" t="s">
        <v>166</v>
      </c>
      <c r="E43" s="277" t="s">
        <v>329</v>
      </c>
      <c r="F43" s="431" t="s">
        <v>187</v>
      </c>
      <c r="G43" s="432"/>
      <c r="H43" s="435"/>
      <c r="I43" s="432"/>
      <c r="J43" s="76" t="s">
        <v>38</v>
      </c>
    </row>
    <row r="44" spans="1:10" s="72" customFormat="1" ht="18" customHeight="1" x14ac:dyDescent="0.25">
      <c r="A44" s="478"/>
      <c r="B44" s="519"/>
      <c r="C44" s="494"/>
      <c r="D44" s="193" t="s">
        <v>167</v>
      </c>
      <c r="E44" s="277" t="s">
        <v>329</v>
      </c>
      <c r="F44" s="431" t="s">
        <v>59</v>
      </c>
      <c r="G44" s="432"/>
      <c r="H44" s="435"/>
      <c r="I44" s="432"/>
      <c r="J44" s="76" t="s">
        <v>38</v>
      </c>
    </row>
    <row r="45" spans="1:10" s="72" customFormat="1" ht="18" customHeight="1" x14ac:dyDescent="0.25">
      <c r="A45" s="478"/>
      <c r="B45" s="519"/>
      <c r="C45" s="494"/>
      <c r="D45" s="193" t="s">
        <v>168</v>
      </c>
      <c r="E45" s="277" t="s">
        <v>329</v>
      </c>
      <c r="F45" s="431" t="s">
        <v>61</v>
      </c>
      <c r="G45" s="432"/>
      <c r="H45" s="435"/>
      <c r="I45" s="432"/>
      <c r="J45" s="76" t="s">
        <v>38</v>
      </c>
    </row>
    <row r="46" spans="1:10" ht="18" customHeight="1" thickBot="1" x14ac:dyDescent="0.3">
      <c r="A46" s="479"/>
      <c r="B46" s="520"/>
      <c r="C46" s="521"/>
      <c r="D46" s="136" t="s">
        <v>186</v>
      </c>
      <c r="E46" s="277" t="s">
        <v>329</v>
      </c>
      <c r="F46" s="453" t="s">
        <v>62</v>
      </c>
      <c r="G46" s="489"/>
      <c r="H46" s="459"/>
      <c r="I46" s="488"/>
      <c r="J46" s="70" t="s">
        <v>38</v>
      </c>
    </row>
    <row r="47" spans="1:10" ht="16.5" customHeight="1" thickBot="1" x14ac:dyDescent="0.3">
      <c r="A47" s="473"/>
      <c r="B47" s="474"/>
      <c r="C47" s="474"/>
      <c r="D47" s="474"/>
      <c r="E47" s="474"/>
      <c r="F47" s="474"/>
      <c r="G47" s="474"/>
      <c r="H47" s="474"/>
      <c r="I47" s="474"/>
      <c r="J47" s="475"/>
    </row>
    <row r="48" spans="1:10" ht="16.5" customHeight="1" thickBot="1" x14ac:dyDescent="0.3">
      <c r="A48" s="470" t="s">
        <v>63</v>
      </c>
      <c r="B48" s="471"/>
      <c r="C48" s="471"/>
      <c r="D48" s="471"/>
      <c r="E48" s="471"/>
      <c r="F48" s="471"/>
      <c r="G48" s="471"/>
      <c r="H48" s="472"/>
      <c r="I48" s="13">
        <v>40</v>
      </c>
      <c r="J48" s="13">
        <f>SUM(J3:J46)</f>
        <v>0</v>
      </c>
    </row>
    <row r="49" spans="1:10" ht="16.5" customHeight="1" x14ac:dyDescent="0.25">
      <c r="A49" s="469"/>
      <c r="B49" s="469"/>
      <c r="C49" s="469"/>
      <c r="D49" s="469"/>
      <c r="E49" s="469"/>
      <c r="F49" s="469"/>
      <c r="G49" s="469"/>
      <c r="H49" s="469"/>
      <c r="I49" s="469"/>
      <c r="J49" s="469"/>
    </row>
    <row r="50" spans="1:10" ht="16.5" customHeight="1" x14ac:dyDescent="0.25">
      <c r="B50" s="14"/>
    </row>
    <row r="51" spans="1:10" ht="16.5" customHeight="1" x14ac:dyDescent="0.25">
      <c r="B51" s="14"/>
    </row>
    <row r="52" spans="1:10" ht="16.5" customHeight="1" x14ac:dyDescent="0.25">
      <c r="B52" s="14"/>
    </row>
    <row r="53" spans="1:10" ht="16.5" customHeight="1" x14ac:dyDescent="0.25">
      <c r="B53" s="14"/>
    </row>
    <row r="54" spans="1:10" ht="16.5" customHeight="1" x14ac:dyDescent="0.25">
      <c r="B54" s="14"/>
    </row>
    <row r="55" spans="1:10" ht="16.5" customHeight="1" x14ac:dyDescent="0.25">
      <c r="B55" s="14"/>
    </row>
  </sheetData>
  <sheetProtection algorithmName="SHA-512" hashValue="1tomYb2d5bLfxeBi2xKx4WwfFAdnZ9GZYEgglLtHWanH8jKaWCNGWUE1jYA80afiJrsVYKQTgarVzhFPIkQRmw==" saltValue="ysF5O54E5dfUkdGXp3dd7Q==" spinCount="100000" sheet="1" objects="1" scenarios="1"/>
  <protectedRanges>
    <protectedRange sqref="F14 H18:I23 F23 H30:I46" name="Oblast1"/>
    <protectedRange sqref="E3:E46" name="Oblast2"/>
  </protectedRanges>
  <mergeCells count="95">
    <mergeCell ref="B30:C35"/>
    <mergeCell ref="B36:C40"/>
    <mergeCell ref="B41:C46"/>
    <mergeCell ref="F15:H15"/>
    <mergeCell ref="F16:H16"/>
    <mergeCell ref="F17:H17"/>
    <mergeCell ref="F24:H24"/>
    <mergeCell ref="F25:H25"/>
    <mergeCell ref="B15:C16"/>
    <mergeCell ref="B17:C17"/>
    <mergeCell ref="B18:C19"/>
    <mergeCell ref="B20:C22"/>
    <mergeCell ref="B23:C23"/>
    <mergeCell ref="H41:I41"/>
    <mergeCell ref="H36:I36"/>
    <mergeCell ref="H37:I37"/>
    <mergeCell ref="A15:A23"/>
    <mergeCell ref="A1:J1"/>
    <mergeCell ref="A3:A7"/>
    <mergeCell ref="C3:C6"/>
    <mergeCell ref="F3:H3"/>
    <mergeCell ref="I3:I6"/>
    <mergeCell ref="F4:H4"/>
    <mergeCell ref="F5:H5"/>
    <mergeCell ref="F6:H6"/>
    <mergeCell ref="A2:J2"/>
    <mergeCell ref="H20:I20"/>
    <mergeCell ref="F23:G23"/>
    <mergeCell ref="B3:B5"/>
    <mergeCell ref="F18:G18"/>
    <mergeCell ref="F19:G19"/>
    <mergeCell ref="A8:A14"/>
    <mergeCell ref="F22:G22"/>
    <mergeCell ref="B27:C29"/>
    <mergeCell ref="F20:G20"/>
    <mergeCell ref="H23:I23"/>
    <mergeCell ref="F21:G21"/>
    <mergeCell ref="H21:I21"/>
    <mergeCell ref="H22:I22"/>
    <mergeCell ref="F45:G45"/>
    <mergeCell ref="H39:I39"/>
    <mergeCell ref="H43:I43"/>
    <mergeCell ref="H44:I44"/>
    <mergeCell ref="H45:I45"/>
    <mergeCell ref="F43:G43"/>
    <mergeCell ref="H42:I42"/>
    <mergeCell ref="F40:G40"/>
    <mergeCell ref="F39:G39"/>
    <mergeCell ref="H40:I40"/>
    <mergeCell ref="F42:G42"/>
    <mergeCell ref="F44:G44"/>
    <mergeCell ref="A49:J49"/>
    <mergeCell ref="F36:G36"/>
    <mergeCell ref="A48:H48"/>
    <mergeCell ref="A47:J47"/>
    <mergeCell ref="F35:G35"/>
    <mergeCell ref="A24:A46"/>
    <mergeCell ref="H30:I30"/>
    <mergeCell ref="H31:I31"/>
    <mergeCell ref="F26:H26"/>
    <mergeCell ref="F27:H27"/>
    <mergeCell ref="F28:H28"/>
    <mergeCell ref="F29:H29"/>
    <mergeCell ref="B24:C26"/>
    <mergeCell ref="H46:I46"/>
    <mergeCell ref="F46:G46"/>
    <mergeCell ref="F41:G41"/>
    <mergeCell ref="H19:I19"/>
    <mergeCell ref="C7:D7"/>
    <mergeCell ref="F7:H7"/>
    <mergeCell ref="B6:B7"/>
    <mergeCell ref="B8:B11"/>
    <mergeCell ref="B12:B14"/>
    <mergeCell ref="C12:C14"/>
    <mergeCell ref="F12:H12"/>
    <mergeCell ref="F13:H13"/>
    <mergeCell ref="F14:H14"/>
    <mergeCell ref="H18:I18"/>
    <mergeCell ref="C8:C11"/>
    <mergeCell ref="F8:H8"/>
    <mergeCell ref="F9:H9"/>
    <mergeCell ref="F10:H10"/>
    <mergeCell ref="F11:H11"/>
    <mergeCell ref="F31:G31"/>
    <mergeCell ref="F30:G30"/>
    <mergeCell ref="F38:G38"/>
    <mergeCell ref="H38:I38"/>
    <mergeCell ref="F37:G37"/>
    <mergeCell ref="H34:I34"/>
    <mergeCell ref="H35:I35"/>
    <mergeCell ref="F34:G34"/>
    <mergeCell ref="F33:G33"/>
    <mergeCell ref="F32:G32"/>
    <mergeCell ref="H32:I32"/>
    <mergeCell ref="H33:I33"/>
  </mergeCells>
  <dataValidations count="1">
    <dataValidation type="list" showInputMessage="1" showErrorMessage="1" errorTitle="Neplatná položka!" error="Použíjte prosím možnosti ze seznamu." sqref="E3:E23 E24:E29 E30:E46" xr:uid="{99513533-0CB0-49D8-9D43-AFE860E9844E}">
      <formula1>"✓,-"</formula1>
    </dataValidation>
  </dataValidations>
  <pageMargins left="0.25" right="0.25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2BE6-7DB8-4175-9ACC-FC6B26625324}">
  <sheetPr>
    <tabColor theme="9" tint="0.39997558519241921"/>
    <pageSetUpPr fitToPage="1"/>
  </sheetPr>
  <dimension ref="A1:W77"/>
  <sheetViews>
    <sheetView zoomScale="110" zoomScaleNormal="110" workbookViewId="0">
      <selection activeCell="U21" sqref="U21"/>
    </sheetView>
  </sheetViews>
  <sheetFormatPr defaultRowHeight="15" x14ac:dyDescent="0.25"/>
  <cols>
    <col min="1" max="1" width="2.85546875" customWidth="1"/>
    <col min="2" max="2" width="28.5703125" customWidth="1"/>
    <col min="3" max="3" width="3.140625" customWidth="1"/>
    <col min="4" max="4" width="5.5703125" customWidth="1"/>
    <col min="5" max="5" width="3.140625" customWidth="1"/>
    <col min="6" max="6" width="5.5703125" style="72" customWidth="1"/>
    <col min="7" max="7" width="3.140625" style="72" customWidth="1"/>
    <col min="8" max="8" width="5.5703125" customWidth="1"/>
    <col min="9" max="9" width="3.140625" style="72" customWidth="1"/>
    <col min="10" max="10" width="5.5703125" style="72" customWidth="1"/>
    <col min="11" max="11" width="3.140625" style="72" customWidth="1"/>
    <col min="12" max="12" width="5.5703125" style="72" customWidth="1"/>
    <col min="13" max="13" width="9.28515625" style="72" customWidth="1"/>
    <col min="14" max="14" width="5.7109375" customWidth="1"/>
    <col min="15" max="15" width="3.5703125" customWidth="1"/>
    <col min="16" max="16" width="6.5703125" customWidth="1"/>
    <col min="17" max="17" width="6" customWidth="1"/>
    <col min="18" max="18" width="5.42578125" style="8" customWidth="1"/>
    <col min="19" max="19" width="6.140625" customWidth="1"/>
    <col min="20" max="20" width="9.85546875" bestFit="1" customWidth="1"/>
    <col min="21" max="21" width="14.85546875" customWidth="1"/>
  </cols>
  <sheetData>
    <row r="1" spans="1:20" ht="15.75" thickBot="1" x14ac:dyDescent="0.3">
      <c r="A1" s="500" t="s">
        <v>64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2"/>
      <c r="T1" s="14"/>
    </row>
    <row r="2" spans="1:20" ht="15.75" thickBot="1" x14ac:dyDescent="0.3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14"/>
    </row>
    <row r="3" spans="1:20" x14ac:dyDescent="0.25">
      <c r="A3" s="599" t="s">
        <v>18</v>
      </c>
      <c r="B3" s="546" t="s">
        <v>193</v>
      </c>
      <c r="C3" s="486"/>
      <c r="D3" s="547"/>
      <c r="E3" s="167" t="s">
        <v>19</v>
      </c>
      <c r="F3" s="228" t="s">
        <v>329</v>
      </c>
      <c r="G3" s="543" t="s">
        <v>242</v>
      </c>
      <c r="H3" s="522"/>
      <c r="I3" s="522"/>
      <c r="J3" s="522"/>
      <c r="K3" s="522"/>
      <c r="L3" s="522"/>
      <c r="M3" s="522"/>
      <c r="N3" s="522"/>
      <c r="O3" s="522"/>
      <c r="P3" s="522"/>
      <c r="Q3" s="523"/>
      <c r="R3" s="167">
        <v>5</v>
      </c>
      <c r="S3" s="28">
        <f>IF(F3="✓",5,0)</f>
        <v>0</v>
      </c>
      <c r="T3" s="118"/>
    </row>
    <row r="4" spans="1:20" x14ac:dyDescent="0.25">
      <c r="A4" s="600"/>
      <c r="B4" s="548"/>
      <c r="C4" s="396"/>
      <c r="D4" s="494"/>
      <c r="E4" s="168" t="s">
        <v>21</v>
      </c>
      <c r="F4" s="229" t="s">
        <v>329</v>
      </c>
      <c r="G4" s="544" t="s">
        <v>243</v>
      </c>
      <c r="H4" s="432"/>
      <c r="I4" s="432"/>
      <c r="J4" s="432"/>
      <c r="K4" s="432"/>
      <c r="L4" s="432"/>
      <c r="M4" s="432"/>
      <c r="N4" s="432"/>
      <c r="O4" s="432"/>
      <c r="P4" s="432"/>
      <c r="Q4" s="481"/>
      <c r="R4" s="168">
        <v>2</v>
      </c>
      <c r="S4" s="29">
        <f>IF(F4="✓",2,0)</f>
        <v>0</v>
      </c>
      <c r="T4" s="120"/>
    </row>
    <row r="5" spans="1:20" ht="15.75" thickBot="1" x14ac:dyDescent="0.3">
      <c r="A5" s="600"/>
      <c r="B5" s="549"/>
      <c r="C5" s="528"/>
      <c r="D5" s="496"/>
      <c r="E5" s="169" t="s">
        <v>23</v>
      </c>
      <c r="F5" s="233" t="s">
        <v>329</v>
      </c>
      <c r="G5" s="545" t="s">
        <v>65</v>
      </c>
      <c r="H5" s="483"/>
      <c r="I5" s="483"/>
      <c r="J5" s="483"/>
      <c r="K5" s="483"/>
      <c r="L5" s="483"/>
      <c r="M5" s="483"/>
      <c r="N5" s="483"/>
      <c r="O5" s="483"/>
      <c r="P5" s="483"/>
      <c r="Q5" s="484"/>
      <c r="R5" s="169">
        <v>0</v>
      </c>
      <c r="S5" s="35">
        <f>IF(F5="✓",0,0)</f>
        <v>0</v>
      </c>
      <c r="T5" s="120"/>
    </row>
    <row r="6" spans="1:20" ht="15.75" customHeight="1" thickTop="1" x14ac:dyDescent="0.25">
      <c r="A6" s="600"/>
      <c r="B6" s="602" t="s">
        <v>191</v>
      </c>
      <c r="C6" s="615" t="s">
        <v>252</v>
      </c>
      <c r="D6" s="616"/>
      <c r="E6" s="170" t="s">
        <v>19</v>
      </c>
      <c r="F6" s="351" t="s">
        <v>329</v>
      </c>
      <c r="G6" s="609" t="s">
        <v>244</v>
      </c>
      <c r="H6" s="610"/>
      <c r="I6" s="610"/>
      <c r="J6" s="610"/>
      <c r="K6" s="610"/>
      <c r="L6" s="610"/>
      <c r="M6" s="610"/>
      <c r="N6" s="610"/>
      <c r="O6" s="610"/>
      <c r="P6" s="610"/>
      <c r="Q6" s="611"/>
      <c r="R6" s="170">
        <v>0</v>
      </c>
      <c r="S6" s="86">
        <f>IF(F6="✓",0,0)</f>
        <v>0</v>
      </c>
      <c r="T6" s="118"/>
    </row>
    <row r="7" spans="1:20" ht="15" customHeight="1" x14ac:dyDescent="0.25">
      <c r="A7" s="600"/>
      <c r="B7" s="600"/>
      <c r="C7" s="617"/>
      <c r="D7" s="618"/>
      <c r="E7" s="168" t="s">
        <v>21</v>
      </c>
      <c r="F7" s="229" t="s">
        <v>329</v>
      </c>
      <c r="G7" s="612" t="s">
        <v>245</v>
      </c>
      <c r="H7" s="613"/>
      <c r="I7" s="613"/>
      <c r="J7" s="613"/>
      <c r="K7" s="613"/>
      <c r="L7" s="613"/>
      <c r="M7" s="613"/>
      <c r="N7" s="613"/>
      <c r="O7" s="613"/>
      <c r="P7" s="613"/>
      <c r="Q7" s="614"/>
      <c r="R7" s="168">
        <v>-2</v>
      </c>
      <c r="S7" s="29">
        <f>IF(F7="✓",-2,0)</f>
        <v>0</v>
      </c>
      <c r="T7" s="118"/>
    </row>
    <row r="8" spans="1:20" ht="15" customHeight="1" x14ac:dyDescent="0.25">
      <c r="A8" s="600"/>
      <c r="B8" s="600"/>
      <c r="C8" s="617"/>
      <c r="D8" s="618"/>
      <c r="E8" s="169" t="s">
        <v>23</v>
      </c>
      <c r="F8" s="233" t="s">
        <v>329</v>
      </c>
      <c r="G8" s="590" t="s">
        <v>246</v>
      </c>
      <c r="H8" s="591"/>
      <c r="I8" s="591"/>
      <c r="J8" s="591"/>
      <c r="K8" s="591"/>
      <c r="L8" s="591"/>
      <c r="M8" s="591"/>
      <c r="N8" s="591"/>
      <c r="O8" s="591"/>
      <c r="P8" s="591"/>
      <c r="Q8" s="592"/>
      <c r="R8" s="169">
        <v>-5</v>
      </c>
      <c r="S8" s="35">
        <f>IF(F8="✓",-5,0)</f>
        <v>0</v>
      </c>
      <c r="T8" s="120"/>
    </row>
    <row r="9" spans="1:20" ht="14.45" customHeight="1" x14ac:dyDescent="0.25">
      <c r="A9" s="600"/>
      <c r="B9" s="600"/>
      <c r="C9" s="622"/>
      <c r="D9" s="623"/>
      <c r="E9" s="235"/>
      <c r="F9" s="290" t="s">
        <v>329</v>
      </c>
      <c r="G9" s="593" t="s">
        <v>249</v>
      </c>
      <c r="H9" s="594"/>
      <c r="I9" s="594"/>
      <c r="J9" s="594"/>
      <c r="K9" s="594"/>
      <c r="L9" s="594"/>
      <c r="M9" s="594"/>
      <c r="N9" s="594"/>
      <c r="O9" s="594"/>
      <c r="P9" s="594"/>
      <c r="Q9" s="595"/>
      <c r="R9" s="171">
        <v>2</v>
      </c>
      <c r="S9" s="122">
        <f>IF(F9="✓",2,0)</f>
        <v>0</v>
      </c>
      <c r="T9" s="120"/>
    </row>
    <row r="10" spans="1:20" s="72" customFormat="1" ht="15" customHeight="1" x14ac:dyDescent="0.25">
      <c r="A10" s="600"/>
      <c r="B10" s="600"/>
      <c r="C10" s="617" t="s">
        <v>248</v>
      </c>
      <c r="D10" s="619"/>
      <c r="E10" s="236" t="s">
        <v>19</v>
      </c>
      <c r="F10" s="234" t="s">
        <v>329</v>
      </c>
      <c r="G10" s="596" t="s">
        <v>244</v>
      </c>
      <c r="H10" s="597"/>
      <c r="I10" s="597"/>
      <c r="J10" s="597"/>
      <c r="K10" s="597"/>
      <c r="L10" s="597"/>
      <c r="M10" s="597"/>
      <c r="N10" s="597"/>
      <c r="O10" s="597"/>
      <c r="P10" s="597"/>
      <c r="Q10" s="598"/>
      <c r="R10" s="172">
        <v>3</v>
      </c>
      <c r="S10" s="85">
        <f>IF(F10="✓",3,0)</f>
        <v>0</v>
      </c>
      <c r="T10" s="120"/>
    </row>
    <row r="11" spans="1:20" ht="15.75" customHeight="1" thickBot="1" x14ac:dyDescent="0.3">
      <c r="A11" s="600"/>
      <c r="B11" s="600"/>
      <c r="C11" s="620"/>
      <c r="D11" s="621"/>
      <c r="E11" s="237" t="s">
        <v>21</v>
      </c>
      <c r="F11" s="229" t="s">
        <v>329</v>
      </c>
      <c r="G11" s="550" t="s">
        <v>247</v>
      </c>
      <c r="H11" s="551"/>
      <c r="I11" s="551"/>
      <c r="J11" s="551"/>
      <c r="K11" s="551"/>
      <c r="L11" s="551"/>
      <c r="M11" s="551"/>
      <c r="N11" s="551"/>
      <c r="O11" s="551"/>
      <c r="P11" s="551"/>
      <c r="Q11" s="552"/>
      <c r="R11" s="169">
        <v>5</v>
      </c>
      <c r="S11" s="35">
        <f>IF(F11="✓",5,0)</f>
        <v>0</v>
      </c>
      <c r="T11" s="120"/>
    </row>
    <row r="12" spans="1:20" x14ac:dyDescent="0.25">
      <c r="A12" s="600"/>
      <c r="B12" s="546" t="s">
        <v>194</v>
      </c>
      <c r="C12" s="486"/>
      <c r="D12" s="547"/>
      <c r="E12" s="167" t="s">
        <v>19</v>
      </c>
      <c r="F12" s="228" t="s">
        <v>329</v>
      </c>
      <c r="G12" s="543" t="s">
        <v>242</v>
      </c>
      <c r="H12" s="522"/>
      <c r="I12" s="522"/>
      <c r="J12" s="522"/>
      <c r="K12" s="522"/>
      <c r="L12" s="522"/>
      <c r="M12" s="522"/>
      <c r="N12" s="522"/>
      <c r="O12" s="522"/>
      <c r="P12" s="522"/>
      <c r="Q12" s="523"/>
      <c r="R12" s="167">
        <v>5</v>
      </c>
      <c r="S12" s="28">
        <f>IF(F12="✓",5,0)</f>
        <v>0</v>
      </c>
      <c r="T12" s="120"/>
    </row>
    <row r="13" spans="1:20" x14ac:dyDescent="0.25">
      <c r="A13" s="600"/>
      <c r="B13" s="548"/>
      <c r="C13" s="396"/>
      <c r="D13" s="494"/>
      <c r="E13" s="168" t="s">
        <v>21</v>
      </c>
      <c r="F13" s="229" t="s">
        <v>329</v>
      </c>
      <c r="G13" s="544" t="s">
        <v>243</v>
      </c>
      <c r="H13" s="432"/>
      <c r="I13" s="432"/>
      <c r="J13" s="432"/>
      <c r="K13" s="432"/>
      <c r="L13" s="432"/>
      <c r="M13" s="432"/>
      <c r="N13" s="432"/>
      <c r="O13" s="432"/>
      <c r="P13" s="432"/>
      <c r="Q13" s="481"/>
      <c r="R13" s="168">
        <v>2</v>
      </c>
      <c r="S13" s="29">
        <f>IF(F13="✓",2,0)</f>
        <v>0</v>
      </c>
      <c r="T13" s="120"/>
    </row>
    <row r="14" spans="1:20" ht="15.75" thickBot="1" x14ac:dyDescent="0.3">
      <c r="A14" s="600"/>
      <c r="B14" s="549"/>
      <c r="C14" s="528"/>
      <c r="D14" s="496"/>
      <c r="E14" s="169" t="s">
        <v>23</v>
      </c>
      <c r="F14" s="233" t="s">
        <v>329</v>
      </c>
      <c r="G14" s="545" t="s">
        <v>65</v>
      </c>
      <c r="H14" s="483"/>
      <c r="I14" s="483"/>
      <c r="J14" s="483"/>
      <c r="K14" s="483"/>
      <c r="L14" s="483"/>
      <c r="M14" s="483"/>
      <c r="N14" s="483"/>
      <c r="O14" s="483"/>
      <c r="P14" s="483"/>
      <c r="Q14" s="484"/>
      <c r="R14" s="169">
        <v>0</v>
      </c>
      <c r="S14" s="35">
        <f>IF(F14="✓",0,0)</f>
        <v>0</v>
      </c>
      <c r="T14" s="120"/>
    </row>
    <row r="15" spans="1:20" ht="15.75" customHeight="1" thickTop="1" x14ac:dyDescent="0.25">
      <c r="A15" s="600"/>
      <c r="B15" s="602" t="s">
        <v>192</v>
      </c>
      <c r="C15" s="603" t="s">
        <v>253</v>
      </c>
      <c r="D15" s="604"/>
      <c r="E15" s="238" t="s">
        <v>19</v>
      </c>
      <c r="F15" s="351" t="s">
        <v>329</v>
      </c>
      <c r="G15" s="609" t="s">
        <v>244</v>
      </c>
      <c r="H15" s="610"/>
      <c r="I15" s="610"/>
      <c r="J15" s="610"/>
      <c r="K15" s="610"/>
      <c r="L15" s="610"/>
      <c r="M15" s="610"/>
      <c r="N15" s="610"/>
      <c r="O15" s="610"/>
      <c r="P15" s="610"/>
      <c r="Q15" s="611"/>
      <c r="R15" s="170">
        <v>0</v>
      </c>
      <c r="S15" s="86">
        <f>IF(F15="✓",0,0)</f>
        <v>0</v>
      </c>
      <c r="T15" s="120"/>
    </row>
    <row r="16" spans="1:20" ht="15" customHeight="1" x14ac:dyDescent="0.25">
      <c r="A16" s="600"/>
      <c r="B16" s="600"/>
      <c r="C16" s="605"/>
      <c r="D16" s="606"/>
      <c r="E16" s="239" t="s">
        <v>21</v>
      </c>
      <c r="F16" s="229" t="s">
        <v>329</v>
      </c>
      <c r="G16" s="612" t="s">
        <v>245</v>
      </c>
      <c r="H16" s="613"/>
      <c r="I16" s="613"/>
      <c r="J16" s="613"/>
      <c r="K16" s="613"/>
      <c r="L16" s="613"/>
      <c r="M16" s="613"/>
      <c r="N16" s="613"/>
      <c r="O16" s="613"/>
      <c r="P16" s="613"/>
      <c r="Q16" s="614"/>
      <c r="R16" s="168">
        <v>-2</v>
      </c>
      <c r="S16" s="29">
        <f>IF(F16="✓",-2,0)</f>
        <v>0</v>
      </c>
      <c r="T16" s="120"/>
    </row>
    <row r="17" spans="1:22" ht="15" customHeight="1" x14ac:dyDescent="0.25">
      <c r="A17" s="600"/>
      <c r="B17" s="600"/>
      <c r="C17" s="607"/>
      <c r="D17" s="608"/>
      <c r="E17" s="240" t="s">
        <v>23</v>
      </c>
      <c r="F17" s="233" t="s">
        <v>329</v>
      </c>
      <c r="G17" s="590" t="s">
        <v>246</v>
      </c>
      <c r="H17" s="591"/>
      <c r="I17" s="591"/>
      <c r="J17" s="591"/>
      <c r="K17" s="591"/>
      <c r="L17" s="591"/>
      <c r="M17" s="591"/>
      <c r="N17" s="591"/>
      <c r="O17" s="591"/>
      <c r="P17" s="591"/>
      <c r="Q17" s="592"/>
      <c r="R17" s="169">
        <v>-5</v>
      </c>
      <c r="S17" s="35">
        <f>IF(F17="✓",-5,0)</f>
        <v>0</v>
      </c>
      <c r="T17" s="120"/>
    </row>
    <row r="18" spans="1:22" ht="15" customHeight="1" x14ac:dyDescent="0.25">
      <c r="A18" s="600"/>
      <c r="B18" s="600"/>
      <c r="C18" s="622"/>
      <c r="D18" s="623"/>
      <c r="E18" s="235"/>
      <c r="F18" s="290" t="s">
        <v>329</v>
      </c>
      <c r="G18" s="593" t="s">
        <v>249</v>
      </c>
      <c r="H18" s="594"/>
      <c r="I18" s="594"/>
      <c r="J18" s="594"/>
      <c r="K18" s="594"/>
      <c r="L18" s="594"/>
      <c r="M18" s="594"/>
      <c r="N18" s="594"/>
      <c r="O18" s="594"/>
      <c r="P18" s="594"/>
      <c r="Q18" s="595"/>
      <c r="R18" s="171">
        <v>2</v>
      </c>
      <c r="S18" s="122">
        <f>IF(F18="✓",2,0)</f>
        <v>0</v>
      </c>
      <c r="T18" s="120"/>
    </row>
    <row r="19" spans="1:22" s="72" customFormat="1" ht="15" customHeight="1" x14ac:dyDescent="0.25">
      <c r="A19" s="600"/>
      <c r="B19" s="600"/>
      <c r="C19" s="617" t="s">
        <v>248</v>
      </c>
      <c r="D19" s="630"/>
      <c r="E19" s="241" t="s">
        <v>19</v>
      </c>
      <c r="F19" s="234" t="s">
        <v>329</v>
      </c>
      <c r="G19" s="596" t="s">
        <v>244</v>
      </c>
      <c r="H19" s="597"/>
      <c r="I19" s="597"/>
      <c r="J19" s="597"/>
      <c r="K19" s="597"/>
      <c r="L19" s="597"/>
      <c r="M19" s="597"/>
      <c r="N19" s="597"/>
      <c r="O19" s="597"/>
      <c r="P19" s="597"/>
      <c r="Q19" s="598"/>
      <c r="R19" s="172">
        <v>3</v>
      </c>
      <c r="S19" s="85">
        <f>IF(F19="✓",3,0)</f>
        <v>0</v>
      </c>
      <c r="T19" s="121"/>
    </row>
    <row r="20" spans="1:22" ht="15.75" customHeight="1" thickBot="1" x14ac:dyDescent="0.3">
      <c r="A20" s="601"/>
      <c r="B20" s="601"/>
      <c r="C20" s="631"/>
      <c r="D20" s="632"/>
      <c r="E20" s="242" t="s">
        <v>21</v>
      </c>
      <c r="F20" s="229" t="s">
        <v>329</v>
      </c>
      <c r="G20" s="550" t="s">
        <v>247</v>
      </c>
      <c r="H20" s="551"/>
      <c r="I20" s="551"/>
      <c r="J20" s="551"/>
      <c r="K20" s="551"/>
      <c r="L20" s="551"/>
      <c r="M20" s="551"/>
      <c r="N20" s="551"/>
      <c r="O20" s="551"/>
      <c r="P20" s="551"/>
      <c r="Q20" s="552"/>
      <c r="R20" s="173">
        <v>5</v>
      </c>
      <c r="S20" s="31">
        <f>IF(F20="✓",5,0)</f>
        <v>0</v>
      </c>
      <c r="T20" s="118"/>
    </row>
    <row r="21" spans="1:22" x14ac:dyDescent="0.25">
      <c r="A21" s="600" t="s">
        <v>27</v>
      </c>
      <c r="B21" s="546" t="s">
        <v>239</v>
      </c>
      <c r="C21" s="486"/>
      <c r="D21" s="547"/>
      <c r="E21" s="174" t="s">
        <v>19</v>
      </c>
      <c r="F21" s="228" t="s">
        <v>329</v>
      </c>
      <c r="G21" s="543" t="s">
        <v>66</v>
      </c>
      <c r="H21" s="522"/>
      <c r="I21" s="522"/>
      <c r="J21" s="522"/>
      <c r="K21" s="522"/>
      <c r="L21" s="522"/>
      <c r="M21" s="522"/>
      <c r="N21" s="522"/>
      <c r="O21" s="522"/>
      <c r="P21" s="522"/>
      <c r="Q21" s="523"/>
      <c r="R21" s="174">
        <v>8</v>
      </c>
      <c r="S21" s="37">
        <f>IF(F21="✓",8,0)</f>
        <v>0</v>
      </c>
      <c r="T21" s="118"/>
    </row>
    <row r="22" spans="1:22" x14ac:dyDescent="0.25">
      <c r="A22" s="600"/>
      <c r="B22" s="548"/>
      <c r="C22" s="396"/>
      <c r="D22" s="494"/>
      <c r="E22" s="168" t="s">
        <v>21</v>
      </c>
      <c r="F22" s="229" t="s">
        <v>329</v>
      </c>
      <c r="G22" s="544" t="s">
        <v>243</v>
      </c>
      <c r="H22" s="432"/>
      <c r="I22" s="432"/>
      <c r="J22" s="432"/>
      <c r="K22" s="432"/>
      <c r="L22" s="432"/>
      <c r="M22" s="432"/>
      <c r="N22" s="432"/>
      <c r="O22" s="432"/>
      <c r="P22" s="432"/>
      <c r="Q22" s="481"/>
      <c r="R22" s="168">
        <v>5</v>
      </c>
      <c r="S22" s="29">
        <f>IF(F22="✓",5,0)</f>
        <v>0</v>
      </c>
      <c r="T22" s="118"/>
    </row>
    <row r="23" spans="1:22" ht="15.75" thickBot="1" x14ac:dyDescent="0.3">
      <c r="A23" s="600"/>
      <c r="B23" s="549"/>
      <c r="C23" s="528"/>
      <c r="D23" s="496"/>
      <c r="E23" s="169" t="s">
        <v>23</v>
      </c>
      <c r="F23" s="233" t="s">
        <v>329</v>
      </c>
      <c r="G23" s="545" t="s">
        <v>65</v>
      </c>
      <c r="H23" s="483"/>
      <c r="I23" s="483"/>
      <c r="J23" s="483"/>
      <c r="K23" s="483"/>
      <c r="L23" s="483"/>
      <c r="M23" s="483"/>
      <c r="N23" s="483"/>
      <c r="O23" s="483"/>
      <c r="P23" s="483"/>
      <c r="Q23" s="484"/>
      <c r="R23" s="169">
        <v>0</v>
      </c>
      <c r="S23" s="35">
        <f>IF(F23="✓",0,0)</f>
        <v>0</v>
      </c>
      <c r="T23" s="118"/>
    </row>
    <row r="24" spans="1:22" ht="15.75" customHeight="1" thickTop="1" x14ac:dyDescent="0.25">
      <c r="A24" s="600"/>
      <c r="B24" s="602" t="s">
        <v>240</v>
      </c>
      <c r="C24" s="624" t="s">
        <v>254</v>
      </c>
      <c r="D24" s="625"/>
      <c r="E24" s="238" t="s">
        <v>19</v>
      </c>
      <c r="F24" s="351" t="s">
        <v>329</v>
      </c>
      <c r="G24" s="609" t="s">
        <v>244</v>
      </c>
      <c r="H24" s="610"/>
      <c r="I24" s="610"/>
      <c r="J24" s="610"/>
      <c r="K24" s="610"/>
      <c r="L24" s="610"/>
      <c r="M24" s="610"/>
      <c r="N24" s="610"/>
      <c r="O24" s="610"/>
      <c r="P24" s="610"/>
      <c r="Q24" s="611"/>
      <c r="R24" s="170">
        <v>0</v>
      </c>
      <c r="S24" s="86">
        <f>IF(F24="✓",0,0)</f>
        <v>0</v>
      </c>
      <c r="T24" s="120"/>
    </row>
    <row r="25" spans="1:22" ht="15" customHeight="1" x14ac:dyDescent="0.25">
      <c r="A25" s="600"/>
      <c r="B25" s="600"/>
      <c r="C25" s="626"/>
      <c r="D25" s="627"/>
      <c r="E25" s="239" t="s">
        <v>21</v>
      </c>
      <c r="F25" s="229" t="s">
        <v>329</v>
      </c>
      <c r="G25" s="612" t="s">
        <v>245</v>
      </c>
      <c r="H25" s="613"/>
      <c r="I25" s="613"/>
      <c r="J25" s="613"/>
      <c r="K25" s="613"/>
      <c r="L25" s="613"/>
      <c r="M25" s="613"/>
      <c r="N25" s="613"/>
      <c r="O25" s="613"/>
      <c r="P25" s="613"/>
      <c r="Q25" s="614"/>
      <c r="R25" s="168">
        <v>-2</v>
      </c>
      <c r="S25" s="29">
        <f>IF(F25="✓",-2,0)</f>
        <v>0</v>
      </c>
      <c r="T25" s="120"/>
      <c r="V25" s="88"/>
    </row>
    <row r="26" spans="1:22" ht="15" customHeight="1" x14ac:dyDescent="0.25">
      <c r="A26" s="600"/>
      <c r="B26" s="600"/>
      <c r="C26" s="628"/>
      <c r="D26" s="629"/>
      <c r="E26" s="240" t="s">
        <v>23</v>
      </c>
      <c r="F26" s="233" t="s">
        <v>329</v>
      </c>
      <c r="G26" s="590" t="s">
        <v>246</v>
      </c>
      <c r="H26" s="591"/>
      <c r="I26" s="591"/>
      <c r="J26" s="591"/>
      <c r="K26" s="591"/>
      <c r="L26" s="591"/>
      <c r="M26" s="591"/>
      <c r="N26" s="591"/>
      <c r="O26" s="591"/>
      <c r="P26" s="591"/>
      <c r="Q26" s="592"/>
      <c r="R26" s="169">
        <v>-5</v>
      </c>
      <c r="S26" s="35">
        <f>IF(F26="✓",-5,0)</f>
        <v>0</v>
      </c>
      <c r="T26" s="118"/>
      <c r="V26" s="88"/>
    </row>
    <row r="27" spans="1:22" ht="15" customHeight="1" x14ac:dyDescent="0.25">
      <c r="A27" s="600"/>
      <c r="B27" s="600"/>
      <c r="C27" s="637"/>
      <c r="D27" s="638"/>
      <c r="E27" s="235"/>
      <c r="F27" s="290" t="s">
        <v>329</v>
      </c>
      <c r="G27" s="593" t="s">
        <v>249</v>
      </c>
      <c r="H27" s="594"/>
      <c r="I27" s="594"/>
      <c r="J27" s="594"/>
      <c r="K27" s="594"/>
      <c r="L27" s="594"/>
      <c r="M27" s="594"/>
      <c r="N27" s="594"/>
      <c r="O27" s="594"/>
      <c r="P27" s="594"/>
      <c r="Q27" s="595"/>
      <c r="R27" s="171">
        <v>2</v>
      </c>
      <c r="S27" s="122">
        <f>IF(F27="✓",2,0)</f>
        <v>0</v>
      </c>
      <c r="T27" s="118"/>
    </row>
    <row r="28" spans="1:22" s="72" customFormat="1" ht="15" customHeight="1" x14ac:dyDescent="0.25">
      <c r="A28" s="600"/>
      <c r="B28" s="600"/>
      <c r="C28" s="633" t="s">
        <v>250</v>
      </c>
      <c r="D28" s="634"/>
      <c r="E28" s="241" t="s">
        <v>19</v>
      </c>
      <c r="F28" s="234" t="s">
        <v>329</v>
      </c>
      <c r="G28" s="596" t="s">
        <v>244</v>
      </c>
      <c r="H28" s="597"/>
      <c r="I28" s="597"/>
      <c r="J28" s="597"/>
      <c r="K28" s="597"/>
      <c r="L28" s="597"/>
      <c r="M28" s="597"/>
      <c r="N28" s="597"/>
      <c r="O28" s="597"/>
      <c r="P28" s="597"/>
      <c r="Q28" s="598"/>
      <c r="R28" s="172">
        <v>3</v>
      </c>
      <c r="S28" s="221">
        <f>IF(F28="✓",3,0)</f>
        <v>0</v>
      </c>
      <c r="T28" s="118"/>
    </row>
    <row r="29" spans="1:22" ht="15.75" customHeight="1" thickBot="1" x14ac:dyDescent="0.3">
      <c r="A29" s="601"/>
      <c r="B29" s="601"/>
      <c r="C29" s="635"/>
      <c r="D29" s="636"/>
      <c r="E29" s="242" t="s">
        <v>21</v>
      </c>
      <c r="F29" s="229" t="s">
        <v>329</v>
      </c>
      <c r="G29" s="550" t="s">
        <v>247</v>
      </c>
      <c r="H29" s="551"/>
      <c r="I29" s="551"/>
      <c r="J29" s="551"/>
      <c r="K29" s="551"/>
      <c r="L29" s="551"/>
      <c r="M29" s="551"/>
      <c r="N29" s="551"/>
      <c r="O29" s="551"/>
      <c r="P29" s="551"/>
      <c r="Q29" s="552"/>
      <c r="R29" s="173">
        <v>5</v>
      </c>
      <c r="S29" s="85">
        <f>IF(F29="✓",5,0)</f>
        <v>0</v>
      </c>
      <c r="T29" s="118"/>
      <c r="U29" s="88"/>
    </row>
    <row r="30" spans="1:22" ht="14.45" customHeight="1" x14ac:dyDescent="0.25">
      <c r="A30" s="639" t="s">
        <v>33</v>
      </c>
      <c r="B30" s="639" t="s">
        <v>270</v>
      </c>
      <c r="C30" s="680" t="s">
        <v>4</v>
      </c>
      <c r="D30" s="681"/>
      <c r="E30" s="682"/>
      <c r="F30" s="324" t="s">
        <v>329</v>
      </c>
      <c r="G30" s="556" t="s">
        <v>271</v>
      </c>
      <c r="H30" s="557"/>
      <c r="I30" s="557"/>
      <c r="J30" s="557"/>
      <c r="K30" s="586"/>
      <c r="L30" s="586"/>
      <c r="M30" s="587" t="s">
        <v>265</v>
      </c>
      <c r="N30" s="588"/>
      <c r="O30" s="587"/>
      <c r="P30" s="587"/>
      <c r="Q30" s="589"/>
      <c r="R30" s="302">
        <v>3</v>
      </c>
      <c r="S30" s="305">
        <f>IF(F30="✓",3,0)</f>
        <v>0</v>
      </c>
      <c r="T30" s="14"/>
    </row>
    <row r="31" spans="1:22" ht="14.45" customHeight="1" x14ac:dyDescent="0.25">
      <c r="A31" s="640"/>
      <c r="B31" s="640"/>
      <c r="C31" s="683"/>
      <c r="D31" s="684"/>
      <c r="E31" s="685"/>
      <c r="F31" s="343"/>
      <c r="G31" s="570" t="s">
        <v>347</v>
      </c>
      <c r="H31" s="571"/>
      <c r="I31" s="571"/>
      <c r="J31" s="571"/>
      <c r="K31" s="571"/>
      <c r="L31" s="571"/>
      <c r="M31" s="572"/>
      <c r="N31" s="325" t="s">
        <v>329</v>
      </c>
      <c r="O31" s="561" t="s">
        <v>323</v>
      </c>
      <c r="P31" s="686"/>
      <c r="Q31" s="687"/>
      <c r="R31" s="344" t="s">
        <v>313</v>
      </c>
      <c r="S31" s="306">
        <f>IF(AND(OR(N31="✓"),AND(OR(F23="✓"),OR(F24="✓",F25="✓",F26="✓"))),1,IF(AND(OR(N31="✓"),AND(OR(F23="✓"),OR(F29="✓"))),4,IF(AND(OR(N31="✓"),AND(OR(F23="✓"),OR(F28="✓"))),3,IF(AND(OR(N31="✓"),AND(OR(F23="✓"),OR(F27="✓"))),2,IF(AND(OR(N31="✓"),AND(OR(F22="✓"),OR(F25="✓",F26="✓"))),1,IF(AND(OR(N31="✓"),AND(OR(F22="✓"),OR(F24="✓"))),2,IF(AND(OR(N31="✓"),AND(OR(F22="✓"),OR(F27="✓"))),3,IF(AND(OR(N31="✓"),AND(OR(F22="✓"),OR(F28="✓"))),4,IF(AND(OR(N31="✓"),AND(OR(F22="✓"),OR(F29="✓"))),5,IF(AND(OR(N31="✓"),AND(OR(F21="✓"),OR(F27="✓"))),5,IF(AND(OR(N31="✓"),AND(OR(F21="✓"),OR(F28="✓"))),6,IF(AND(OR(N31="✓"),AND(OR(F21="✓"),OR(F29="✓"))),7,0))))))))))))</f>
        <v>0</v>
      </c>
      <c r="T31" s="6"/>
      <c r="U31" s="72"/>
    </row>
    <row r="32" spans="1:22" ht="15" customHeight="1" x14ac:dyDescent="0.25">
      <c r="A32" s="640"/>
      <c r="B32" s="640"/>
      <c r="C32" s="683"/>
      <c r="D32" s="684"/>
      <c r="E32" s="684"/>
      <c r="F32" s="573"/>
      <c r="G32" s="574"/>
      <c r="H32" s="575"/>
      <c r="I32" s="575"/>
      <c r="J32" s="575"/>
      <c r="K32" s="575"/>
      <c r="L32" s="575"/>
      <c r="M32" s="576"/>
      <c r="N32" s="325" t="s">
        <v>329</v>
      </c>
      <c r="O32" s="574" t="s">
        <v>322</v>
      </c>
      <c r="P32" s="574"/>
      <c r="Q32" s="688"/>
      <c r="R32" s="304" t="s">
        <v>313</v>
      </c>
      <c r="S32" s="323">
        <f>IF(AND(OR(N32="✓"),AND(OR(F23="✓"),OR(F25="✓",F26="✓"))),1,IF(AND(OR(N32="✓"),AND(OR(F23="✓"),OR(F24="✓"))),2,IF(AND(OR(N32="✓"),AND(OR(F23="✓"),OR(F29="✓"))),5,IF(AND(OR(N32="✓"),AND(OR(F23="✓"),OR(F28="✓"))),4,IF(AND(OR(N32="✓"),AND(OR(F23="✓"),OR(F27="✓"))),3,IF(AND(OR(N32="✓"),AND(OR(F22="✓"),OR(F25="✓",F26="✓"))),2,IF(AND(OR(N32="✓"),AND(OR(F22="✓"),OR(F24="✓"))),3,IF(AND(OR(N32="✓"),AND(OR(F22="✓"),OR(F27="✓"))),4,IF(AND(OR(N32="✓"),AND(OR(F22="✓"),OR(F28="✓"))),5,IF(AND(OR(N32="✓"),AND(OR(F22="✓"),OR(F29="✓"))),6,IF(AND(OR(N32="✓"),AND(OR(F21="✓"),OR(F27="✓"))),5,IF(AND(OR(N32="✓"),AND(OR(F21="✓"),OR(F28="✓"))),6,IF(AND(OR(N32="✓"),AND(OR(F21="✓"),OR(F29="✓"))),7,0)))))))))))))</f>
        <v>0</v>
      </c>
      <c r="T32" s="14"/>
    </row>
    <row r="33" spans="1:23" ht="15" customHeight="1" thickBot="1" x14ac:dyDescent="0.3">
      <c r="A33" s="640"/>
      <c r="B33" s="644"/>
      <c r="C33" s="553" t="s">
        <v>8</v>
      </c>
      <c r="D33" s="689"/>
      <c r="E33" s="689"/>
      <c r="F33" s="347" t="s">
        <v>329</v>
      </c>
      <c r="G33" s="553"/>
      <c r="H33" s="554"/>
      <c r="I33" s="554"/>
      <c r="J33" s="554"/>
      <c r="K33" s="554"/>
      <c r="L33" s="554"/>
      <c r="M33" s="554"/>
      <c r="N33" s="554"/>
      <c r="O33" s="554"/>
      <c r="P33" s="554"/>
      <c r="Q33" s="555"/>
      <c r="R33" s="345" t="s">
        <v>313</v>
      </c>
      <c r="S33" s="346">
        <f>IF(AND(OR(F33="✓"),AND(OR(F22="✓",F23="✓"),OR(F24="✓",F25="✓",F26="✓",F27="✓"))),0,IF(AND(OR(F33="✓"),AND(OR(F22="✓",F23="✓"),OR(F28="✓",F29="✓"))),3,IF(AND(OR(F33="✓"),AND(OR(F21="✓"),OR(F27="✓"))),5,IF(AND(OR(F33="✓"),AND(OR(F21="✓"),OR(F28="✓"))),6,IF(AND(OR(F33="✓"),AND(OR(F21="✓"),OR(F29="✓"))),7,0)))))</f>
        <v>0</v>
      </c>
      <c r="T33" s="6"/>
    </row>
    <row r="34" spans="1:23" ht="14.45" customHeight="1" thickTop="1" x14ac:dyDescent="0.25">
      <c r="A34" s="645"/>
      <c r="B34" s="641" t="s">
        <v>272</v>
      </c>
      <c r="C34" s="177" t="s">
        <v>19</v>
      </c>
      <c r="D34" s="324" t="s">
        <v>329</v>
      </c>
      <c r="E34" s="433" t="s">
        <v>67</v>
      </c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690"/>
      <c r="R34" s="177">
        <v>3</v>
      </c>
      <c r="S34" s="36">
        <f>IF(D34="✓",3,0)</f>
        <v>0</v>
      </c>
      <c r="T34" s="14"/>
    </row>
    <row r="35" spans="1:23" ht="15" customHeight="1" x14ac:dyDescent="0.25">
      <c r="A35" s="646"/>
      <c r="B35" s="642"/>
      <c r="C35" s="193" t="s">
        <v>21</v>
      </c>
      <c r="D35" s="325" t="s">
        <v>329</v>
      </c>
      <c r="E35" s="431" t="s">
        <v>352</v>
      </c>
      <c r="F35" s="432"/>
      <c r="G35" s="432"/>
      <c r="H35" s="432"/>
      <c r="I35" s="432"/>
      <c r="J35" s="432"/>
      <c r="K35" s="432"/>
      <c r="L35" s="222" t="s">
        <v>353</v>
      </c>
      <c r="M35" s="206"/>
      <c r="N35" s="731" t="s">
        <v>68</v>
      </c>
      <c r="O35" s="432"/>
      <c r="P35" s="432"/>
      <c r="Q35" s="481"/>
      <c r="R35" s="178">
        <v>2</v>
      </c>
      <c r="S35" s="143">
        <f>IF(D35="✓",2,0)</f>
        <v>0</v>
      </c>
      <c r="T35" s="14"/>
    </row>
    <row r="36" spans="1:23" x14ac:dyDescent="0.25">
      <c r="A36" s="646"/>
      <c r="B36" s="642"/>
      <c r="C36" s="178" t="s">
        <v>23</v>
      </c>
      <c r="D36" s="325" t="s">
        <v>329</v>
      </c>
      <c r="E36" s="431" t="s">
        <v>69</v>
      </c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81"/>
      <c r="R36" s="177">
        <v>1</v>
      </c>
      <c r="S36" s="38">
        <f>IF(D36="✓",1,0)</f>
        <v>0</v>
      </c>
      <c r="T36" s="14"/>
    </row>
    <row r="37" spans="1:23" x14ac:dyDescent="0.25">
      <c r="A37" s="646"/>
      <c r="B37" s="642"/>
      <c r="C37" s="178" t="s">
        <v>25</v>
      </c>
      <c r="D37" s="325" t="s">
        <v>329</v>
      </c>
      <c r="E37" s="431" t="s">
        <v>70</v>
      </c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81"/>
      <c r="R37" s="178">
        <v>1</v>
      </c>
      <c r="S37" s="38">
        <f>IF(D37="✓",1,0)</f>
        <v>0</v>
      </c>
      <c r="T37" s="14"/>
    </row>
    <row r="38" spans="1:23" ht="15.75" thickBot="1" x14ac:dyDescent="0.3">
      <c r="A38" s="647"/>
      <c r="B38" s="643"/>
      <c r="C38" s="136" t="s">
        <v>41</v>
      </c>
      <c r="D38" s="325" t="s">
        <v>329</v>
      </c>
      <c r="E38" s="453" t="s">
        <v>71</v>
      </c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560"/>
      <c r="R38" s="136">
        <v>1</v>
      </c>
      <c r="S38" s="33">
        <f>IF(D38="✓",1,0)</f>
        <v>0</v>
      </c>
      <c r="T38" s="6"/>
      <c r="W38" s="88"/>
    </row>
    <row r="39" spans="1:23" x14ac:dyDescent="0.25">
      <c r="A39" s="639" t="s">
        <v>42</v>
      </c>
      <c r="B39" s="639" t="s">
        <v>277</v>
      </c>
      <c r="C39" s="302" t="s">
        <v>19</v>
      </c>
      <c r="D39" s="324" t="s">
        <v>329</v>
      </c>
      <c r="E39" s="556" t="s">
        <v>273</v>
      </c>
      <c r="F39" s="557"/>
      <c r="G39" s="557"/>
      <c r="H39" s="745"/>
      <c r="I39" s="746"/>
      <c r="J39" s="746"/>
      <c r="K39" s="746"/>
      <c r="L39" s="746"/>
      <c r="M39" s="746"/>
      <c r="N39" s="587" t="s">
        <v>278</v>
      </c>
      <c r="O39" s="557"/>
      <c r="P39" s="557"/>
      <c r="Q39" s="692"/>
      <c r="R39" s="302" t="s">
        <v>314</v>
      </c>
      <c r="S39" s="305">
        <f>IF(AND(OR(D39="✓"),OR(AND(H39&gt;0,H39&lt;34))),1,IF(AND(OR(D39="✓"),OR(AND(H39&gt;33,H39&lt;67))),2,IF(AND(OR(D39="✓"),OR(AND(H39&gt;66,H39&lt;101))),3,0)))</f>
        <v>0</v>
      </c>
      <c r="T39" s="14"/>
      <c r="U39" s="72"/>
    </row>
    <row r="40" spans="1:23" x14ac:dyDescent="0.25">
      <c r="A40" s="640"/>
      <c r="B40" s="640"/>
      <c r="C40" s="303" t="s">
        <v>21</v>
      </c>
      <c r="D40" s="325" t="s">
        <v>329</v>
      </c>
      <c r="E40" s="558" t="s">
        <v>274</v>
      </c>
      <c r="F40" s="559"/>
      <c r="G40" s="559"/>
      <c r="H40" s="747"/>
      <c r="I40" s="748"/>
      <c r="J40" s="748"/>
      <c r="K40" s="748"/>
      <c r="L40" s="748"/>
      <c r="M40" s="748"/>
      <c r="N40" s="561" t="s">
        <v>279</v>
      </c>
      <c r="O40" s="559"/>
      <c r="P40" s="559"/>
      <c r="Q40" s="562"/>
      <c r="R40" s="303" t="s">
        <v>314</v>
      </c>
      <c r="S40" s="306">
        <f>IF(AND(OR(D40="✓"),OR(AND(H40&gt;0,H40&lt;34))),1,IF(AND(OR(D40="✓"),OR(AND(H40&gt;33,H40&lt;67))),2,IF(AND(OR(D40="✓"),OR(AND(H40&gt;66,H40&lt;101))),3,0)))</f>
        <v>0</v>
      </c>
      <c r="T40" s="6"/>
      <c r="U40" s="88"/>
    </row>
    <row r="41" spans="1:23" x14ac:dyDescent="0.25">
      <c r="A41" s="640"/>
      <c r="B41" s="640"/>
      <c r="C41" s="303" t="s">
        <v>23</v>
      </c>
      <c r="D41" s="325" t="s">
        <v>329</v>
      </c>
      <c r="E41" s="558" t="s">
        <v>275</v>
      </c>
      <c r="F41" s="559"/>
      <c r="G41" s="559"/>
      <c r="H41" s="747"/>
      <c r="I41" s="748"/>
      <c r="J41" s="748"/>
      <c r="K41" s="748"/>
      <c r="L41" s="748"/>
      <c r="M41" s="748"/>
      <c r="N41" s="561" t="s">
        <v>280</v>
      </c>
      <c r="O41" s="559"/>
      <c r="P41" s="559"/>
      <c r="Q41" s="562"/>
      <c r="R41" s="303" t="s">
        <v>314</v>
      </c>
      <c r="S41" s="306">
        <f>IF(AND(OR(D41="✓"),OR(AND(H41&gt;0,H41&lt;34))),1,IF(AND(OR(D41="✓"),OR(AND(H41&gt;33,H41&lt;67))),2,IF(AND(OR(D41="✓"),OR(AND(H41&gt;66,H41&lt;101))),3,0)))</f>
        <v>0</v>
      </c>
      <c r="T41" s="14"/>
    </row>
    <row r="42" spans="1:23" ht="15.75" thickBot="1" x14ac:dyDescent="0.3">
      <c r="A42" s="640"/>
      <c r="B42" s="640"/>
      <c r="C42" s="304" t="s">
        <v>25</v>
      </c>
      <c r="D42" s="325" t="s">
        <v>329</v>
      </c>
      <c r="E42" s="577" t="s">
        <v>276</v>
      </c>
      <c r="F42" s="578"/>
      <c r="G42" s="578"/>
      <c r="H42" s="749"/>
      <c r="I42" s="750"/>
      <c r="J42" s="750"/>
      <c r="K42" s="750"/>
      <c r="L42" s="750"/>
      <c r="M42" s="750"/>
      <c r="N42" s="563" t="s">
        <v>281</v>
      </c>
      <c r="O42" s="563"/>
      <c r="P42" s="563"/>
      <c r="Q42" s="564"/>
      <c r="R42" s="307" t="s">
        <v>314</v>
      </c>
      <c r="S42" s="308">
        <f>IF(AND(OR(D42="✓"),OR(AND(H42&gt;0,H42&lt;34))),1,IF(AND(OR(D42="✓"),OR(AND(H42&gt;33,H42&lt;67))),2,IF(AND(OR(D42="✓"),OR(AND(H42&gt;66,H42&lt;101))),3,0)))</f>
        <v>0</v>
      </c>
      <c r="T42" s="14"/>
      <c r="U42" s="72"/>
    </row>
    <row r="43" spans="1:23" s="72" customFormat="1" ht="16.5" thickTop="1" thickBot="1" x14ac:dyDescent="0.3">
      <c r="A43" s="300"/>
      <c r="B43" s="301"/>
      <c r="C43" s="732" t="s">
        <v>8</v>
      </c>
      <c r="D43" s="733"/>
      <c r="E43" s="734"/>
      <c r="F43" s="324" t="s">
        <v>329</v>
      </c>
      <c r="G43" s="735"/>
      <c r="H43" s="736"/>
      <c r="I43" s="736"/>
      <c r="J43" s="736"/>
      <c r="K43" s="736"/>
      <c r="L43" s="736"/>
      <c r="M43" s="736"/>
      <c r="N43" s="736"/>
      <c r="O43" s="736"/>
      <c r="P43" s="736"/>
      <c r="Q43" s="737"/>
      <c r="R43" s="309">
        <v>0</v>
      </c>
      <c r="S43" s="310">
        <f>IF(F43="✓",0,0)</f>
        <v>0</v>
      </c>
    </row>
    <row r="44" spans="1:23" ht="15" customHeight="1" thickTop="1" x14ac:dyDescent="0.25">
      <c r="A44" s="642"/>
      <c r="B44" s="712" t="s">
        <v>282</v>
      </c>
      <c r="C44" s="713"/>
      <c r="D44" s="324" t="s">
        <v>329</v>
      </c>
      <c r="E44" s="433" t="s">
        <v>283</v>
      </c>
      <c r="F44" s="579"/>
      <c r="G44" s="579"/>
      <c r="H44" s="579"/>
      <c r="I44" s="579"/>
      <c r="J44" s="579"/>
      <c r="K44" s="579"/>
      <c r="L44" s="579"/>
      <c r="M44" s="569"/>
      <c r="N44" s="569"/>
      <c r="O44" s="565" t="s">
        <v>285</v>
      </c>
      <c r="P44" s="434"/>
      <c r="Q44" s="566"/>
      <c r="R44" s="180" t="s">
        <v>315</v>
      </c>
      <c r="S44" s="95">
        <f>IF(AND(OR(D44="✓"),OR(AND(M44&gt;0,M44&lt;50))),2,IF(AND(OR(D44="✓"),OR(AND(M44&gt;49,M44&lt;101))),1,0))</f>
        <v>0</v>
      </c>
      <c r="T44" s="6"/>
    </row>
    <row r="45" spans="1:23" ht="15" customHeight="1" thickBot="1" x14ac:dyDescent="0.3">
      <c r="A45" s="642"/>
      <c r="B45" s="714" t="s">
        <v>316</v>
      </c>
      <c r="C45" s="715"/>
      <c r="D45" s="325" t="s">
        <v>329</v>
      </c>
      <c r="E45" s="580" t="s">
        <v>284</v>
      </c>
      <c r="F45" s="581"/>
      <c r="G45" s="581"/>
      <c r="H45" s="581"/>
      <c r="I45" s="581"/>
      <c r="J45" s="581"/>
      <c r="K45" s="581"/>
      <c r="L45" s="581"/>
      <c r="M45" s="744"/>
      <c r="N45" s="744"/>
      <c r="O45" s="567" t="s">
        <v>285</v>
      </c>
      <c r="P45" s="567"/>
      <c r="Q45" s="568"/>
      <c r="R45" s="181" t="s">
        <v>314</v>
      </c>
      <c r="S45" s="94">
        <f>IF(AND(OR(D45="✓"),OR(AND(M45&gt;0,M45&lt;51))),2,IF(AND(OR(D45="✓"),OR(AND(M45&gt;50,M45&lt;101))),3,0))</f>
        <v>0</v>
      </c>
      <c r="T45" s="14"/>
    </row>
    <row r="46" spans="1:23" ht="15" customHeight="1" thickTop="1" x14ac:dyDescent="0.25">
      <c r="A46" s="642"/>
      <c r="B46" s="712" t="s">
        <v>286</v>
      </c>
      <c r="C46" s="713"/>
      <c r="D46" s="204" t="s">
        <v>350</v>
      </c>
      <c r="E46" s="226" t="s">
        <v>19</v>
      </c>
      <c r="F46" s="324" t="s">
        <v>329</v>
      </c>
      <c r="G46" s="224" t="s">
        <v>21</v>
      </c>
      <c r="H46" s="324" t="s">
        <v>329</v>
      </c>
      <c r="I46" s="224" t="s">
        <v>23</v>
      </c>
      <c r="J46" s="324" t="s">
        <v>329</v>
      </c>
      <c r="K46" s="224" t="s">
        <v>25</v>
      </c>
      <c r="L46" s="324" t="s">
        <v>329</v>
      </c>
      <c r="M46" s="738" t="s">
        <v>348</v>
      </c>
      <c r="N46" s="738"/>
      <c r="O46" s="738"/>
      <c r="P46" s="738"/>
      <c r="Q46" s="739"/>
      <c r="R46" s="182" t="s">
        <v>318</v>
      </c>
      <c r="S46" s="38">
        <f>IF(AND(OR(AND(F46="✓")),OR(AND(H39&gt;-1,H39&lt;34))),6,IF(AND(OR(AND(H46="✓")),OR(AND(H40&gt;-1,H40&lt;34))),6,IF(AND(OR(AND(J46="✓")),OR(AND(H41&gt;-1,H41&lt;34))),6,IF(AND(OR(AND(L46="✓")),OR(AND(H42&gt;-1,H42&lt;34))),6,IF(AND(OR(AND(F46="✓")),OR(AND(H39&gt;33,H39&lt;67))),4,IF(AND(OR(AND(H46="✓")),OR(AND(H40&gt;33,H40&lt;67))),4,IF(AND(OR(AND(J46="✓")),OR(AND(H41&gt;33,H41&lt;67))),4,IF(AND(OR(AND(L46="✓")),OR(AND(H42&gt;33,H42&lt;67))),4,IF(AND(OR(AND(F46="✓")),OR(AND(H39&gt;66,H39&lt;101))),2,IF(AND(OR(AND(H46="✓")),OR(AND(H40&gt;66,H40&lt;101))),2,IF(AND(OR(AND(J46="✓")),OR(AND(H41&gt;66,H41&lt;101))),2,IF(AND(OR(AND(L46="✓")),OR(AND(H42&gt;66,H42&lt;101))),2,0))))))))))))</f>
        <v>0</v>
      </c>
      <c r="T46" s="72"/>
    </row>
    <row r="47" spans="1:23" ht="15" customHeight="1" thickBot="1" x14ac:dyDescent="0.3">
      <c r="A47" s="643"/>
      <c r="B47" s="716"/>
      <c r="C47" s="717"/>
      <c r="D47" s="205" t="s">
        <v>350</v>
      </c>
      <c r="E47" s="227" t="s">
        <v>19</v>
      </c>
      <c r="F47" s="325" t="s">
        <v>329</v>
      </c>
      <c r="G47" s="225" t="s">
        <v>21</v>
      </c>
      <c r="H47" s="325" t="s">
        <v>329</v>
      </c>
      <c r="I47" s="225" t="s">
        <v>23</v>
      </c>
      <c r="J47" s="325" t="s">
        <v>329</v>
      </c>
      <c r="K47" s="225" t="s">
        <v>25</v>
      </c>
      <c r="L47" s="325" t="s">
        <v>329</v>
      </c>
      <c r="M47" s="740" t="s">
        <v>349</v>
      </c>
      <c r="N47" s="740"/>
      <c r="O47" s="740"/>
      <c r="P47" s="740"/>
      <c r="Q47" s="741"/>
      <c r="R47" s="183">
        <v>-2</v>
      </c>
      <c r="S47" s="33">
        <f>IF(OR(F47="✓",H47="✓",J47="✓",L47="✓"),-2,0)</f>
        <v>0</v>
      </c>
      <c r="T47" s="6"/>
      <c r="U47" s="72"/>
    </row>
    <row r="48" spans="1:23" ht="15" customHeight="1" x14ac:dyDescent="0.25">
      <c r="A48" s="639" t="s">
        <v>72</v>
      </c>
      <c r="B48" s="639" t="s">
        <v>289</v>
      </c>
      <c r="C48" s="311" t="s">
        <v>19</v>
      </c>
      <c r="D48" s="324" t="s">
        <v>329</v>
      </c>
      <c r="E48" s="556" t="s">
        <v>73</v>
      </c>
      <c r="F48" s="557"/>
      <c r="G48" s="557"/>
      <c r="H48" s="557"/>
      <c r="I48" s="557"/>
      <c r="J48" s="693" t="s">
        <v>351</v>
      </c>
      <c r="K48" s="694"/>
      <c r="L48" s="313" t="s">
        <v>320</v>
      </c>
      <c r="M48" s="292"/>
      <c r="N48" s="718" t="s">
        <v>266</v>
      </c>
      <c r="O48" s="719"/>
      <c r="P48" s="292"/>
      <c r="Q48" s="314" t="s">
        <v>321</v>
      </c>
      <c r="R48" s="315" t="s">
        <v>318</v>
      </c>
      <c r="S48" s="305">
        <f>IF(AND(OR(D48="✓"),OR(AND(P48&gt;0,P48&lt;26))),4,IF(AND(OR(D48="✓"),OR(AND(P48&gt;25,P48&lt;51))),5,IF(AND(OR(D48="✓"),OR(AND(P48&gt;50,P48&lt;101))),6,0)))</f>
        <v>0</v>
      </c>
      <c r="T48" s="6"/>
      <c r="U48" s="72"/>
    </row>
    <row r="49" spans="1:22" ht="15" customHeight="1" x14ac:dyDescent="0.25">
      <c r="A49" s="640"/>
      <c r="B49" s="691"/>
      <c r="C49" s="303" t="s">
        <v>21</v>
      </c>
      <c r="D49" s="325" t="s">
        <v>329</v>
      </c>
      <c r="E49" s="742" t="s">
        <v>74</v>
      </c>
      <c r="F49" s="743"/>
      <c r="G49" s="743"/>
      <c r="H49" s="743"/>
      <c r="I49" s="743"/>
      <c r="J49" s="743"/>
      <c r="K49" s="743"/>
      <c r="L49" s="743"/>
      <c r="M49" s="185" t="s">
        <v>319</v>
      </c>
      <c r="N49" s="720" t="s">
        <v>320</v>
      </c>
      <c r="O49" s="721"/>
      <c r="P49" s="185"/>
      <c r="Q49" s="316" t="s">
        <v>266</v>
      </c>
      <c r="R49" s="317" t="s">
        <v>317</v>
      </c>
      <c r="S49" s="322">
        <f>IF(AND(OR(D49="✓"),OR(AND(P49&gt;0,P49&lt;26))),2,IF(AND(OR(D49="✓"),OR(AND(P49&gt;25,P49&lt;51))),3,IF(AND(OR(D49="✓"),OR(AND(P49&gt;50,P49&lt;101))),4,0)))</f>
        <v>0</v>
      </c>
      <c r="T49" s="14"/>
    </row>
    <row r="50" spans="1:22" ht="15" customHeight="1" x14ac:dyDescent="0.25">
      <c r="A50" s="640"/>
      <c r="B50" s="691"/>
      <c r="C50" s="303" t="s">
        <v>23</v>
      </c>
      <c r="D50" s="325" t="s">
        <v>329</v>
      </c>
      <c r="E50" s="561" t="s">
        <v>75</v>
      </c>
      <c r="F50" s="559"/>
      <c r="G50" s="559"/>
      <c r="H50" s="559"/>
      <c r="I50" s="559"/>
      <c r="J50" s="559"/>
      <c r="K50" s="559"/>
      <c r="L50" s="559"/>
      <c r="M50" s="186" t="s">
        <v>319</v>
      </c>
      <c r="N50" s="722" t="s">
        <v>320</v>
      </c>
      <c r="O50" s="723"/>
      <c r="P50" s="186"/>
      <c r="Q50" s="318" t="s">
        <v>266</v>
      </c>
      <c r="R50" s="303" t="s">
        <v>314</v>
      </c>
      <c r="S50" s="322">
        <f>IF(AND(OR(D50="✓"),OR(AND(P50&gt;0,P50&lt;26))),1,IF(AND(OR(D50="✓"),OR(AND(P50&gt;25,P50&lt;51))),2,IF(AND(OR(D50="✓"),OR(AND(P50&gt;50,P50&lt;101))),3,0)))</f>
        <v>0</v>
      </c>
      <c r="T50" s="6"/>
    </row>
    <row r="51" spans="1:22" ht="15" customHeight="1" x14ac:dyDescent="0.25">
      <c r="A51" s="640"/>
      <c r="B51" s="691"/>
      <c r="C51" s="303" t="s">
        <v>25</v>
      </c>
      <c r="D51" s="325" t="s">
        <v>329</v>
      </c>
      <c r="E51" s="561" t="s">
        <v>76</v>
      </c>
      <c r="F51" s="559"/>
      <c r="G51" s="559"/>
      <c r="H51" s="559"/>
      <c r="I51" s="559"/>
      <c r="J51" s="559"/>
      <c r="K51" s="559"/>
      <c r="L51" s="559"/>
      <c r="M51" s="186" t="s">
        <v>319</v>
      </c>
      <c r="N51" s="722" t="s">
        <v>320</v>
      </c>
      <c r="O51" s="723"/>
      <c r="P51" s="186"/>
      <c r="Q51" s="318" t="s">
        <v>266</v>
      </c>
      <c r="R51" s="303" t="s">
        <v>324</v>
      </c>
      <c r="S51" s="322">
        <f>IF(AND(OR(D51="✓"),OR(AND(P51&gt;0,P51&lt;26))),6,IF(AND(OR(D51="✓"),OR(AND(P51&gt;25,P51&lt;51))),7,IF(AND(OR(D51="✓"),OR(AND(P51&gt;50,P51&lt;101))),8,0)))</f>
        <v>0</v>
      </c>
      <c r="T51" s="6"/>
    </row>
    <row r="52" spans="1:22" ht="15" customHeight="1" x14ac:dyDescent="0.25">
      <c r="A52" s="640"/>
      <c r="B52" s="691"/>
      <c r="C52" s="303" t="s">
        <v>41</v>
      </c>
      <c r="D52" s="325" t="s">
        <v>329</v>
      </c>
      <c r="E52" s="561" t="s">
        <v>288</v>
      </c>
      <c r="F52" s="559"/>
      <c r="G52" s="559"/>
      <c r="H52" s="559"/>
      <c r="I52" s="559"/>
      <c r="J52" s="559"/>
      <c r="K52" s="559"/>
      <c r="L52" s="559"/>
      <c r="M52" s="186" t="s">
        <v>319</v>
      </c>
      <c r="N52" s="722" t="s">
        <v>320</v>
      </c>
      <c r="O52" s="723"/>
      <c r="P52" s="186"/>
      <c r="Q52" s="318" t="s">
        <v>266</v>
      </c>
      <c r="R52" s="303" t="s">
        <v>314</v>
      </c>
      <c r="S52" s="322">
        <f>IF(AND(OR(D52="✓"),OR(AND(P52&gt;0,P52&lt;26))),1,IF(AND(OR(D52="✓"),OR(AND(P52&gt;25,P52&lt;51))),2,IF(AND(OR(D52="✓"),OR(AND(P52&gt;50,P52&lt;101))),3,0)))</f>
        <v>0</v>
      </c>
      <c r="T52" s="14"/>
    </row>
    <row r="53" spans="1:22" ht="15" customHeight="1" x14ac:dyDescent="0.25">
      <c r="A53" s="640"/>
      <c r="B53" s="691"/>
      <c r="C53" s="303" t="s">
        <v>48</v>
      </c>
      <c r="D53" s="325" t="s">
        <v>329</v>
      </c>
      <c r="E53" s="561" t="s">
        <v>287</v>
      </c>
      <c r="F53" s="559"/>
      <c r="G53" s="559"/>
      <c r="H53" s="559"/>
      <c r="I53" s="559"/>
      <c r="J53" s="559"/>
      <c r="K53" s="559"/>
      <c r="L53" s="559"/>
      <c r="M53" s="186" t="s">
        <v>319</v>
      </c>
      <c r="N53" s="722" t="s">
        <v>320</v>
      </c>
      <c r="O53" s="723"/>
      <c r="P53" s="186"/>
      <c r="Q53" s="318" t="s">
        <v>266</v>
      </c>
      <c r="R53" s="303" t="s">
        <v>314</v>
      </c>
      <c r="S53" s="322">
        <f>IF(AND(OR(D53="✓"),OR(AND(P53&gt;0,P53&lt;26))),1,IF(AND(OR(D53="✓"),OR(AND(P53&gt;25,P53&lt;51))),2,IF(AND(OR(D53="✓"),OR(AND(P53&gt;50,P53&lt;101))),3,0)))</f>
        <v>0</v>
      </c>
      <c r="T53" s="14"/>
    </row>
    <row r="54" spans="1:22" s="72" customFormat="1" ht="15" customHeight="1" x14ac:dyDescent="0.25">
      <c r="A54" s="640"/>
      <c r="B54" s="691"/>
      <c r="C54" s="303" t="s">
        <v>50</v>
      </c>
      <c r="D54" s="325" t="s">
        <v>329</v>
      </c>
      <c r="E54" s="561" t="s">
        <v>77</v>
      </c>
      <c r="F54" s="559"/>
      <c r="G54" s="559"/>
      <c r="H54" s="559"/>
      <c r="I54" s="559"/>
      <c r="J54" s="559"/>
      <c r="K54" s="559"/>
      <c r="L54" s="559"/>
      <c r="M54" s="186" t="s">
        <v>319</v>
      </c>
      <c r="N54" s="722" t="s">
        <v>320</v>
      </c>
      <c r="O54" s="723"/>
      <c r="P54" s="187"/>
      <c r="Q54" s="319" t="s">
        <v>268</v>
      </c>
      <c r="R54" s="304" t="s">
        <v>314</v>
      </c>
      <c r="S54" s="322">
        <f>IF(AND(OR(D54="✓"),OR(AND(P54&gt;0,P54&lt;26))),1,IF(AND(OR(D54="✓"),OR(AND(P54&gt;25,P54&lt;51))),2,IF(AND(OR(D54="✓"),OR(AND(P54&gt;50,P54&lt;101))),3,0)))</f>
        <v>0</v>
      </c>
      <c r="T54" s="118"/>
    </row>
    <row r="55" spans="1:22" s="72" customFormat="1" ht="15" customHeight="1" x14ac:dyDescent="0.25">
      <c r="A55" s="640"/>
      <c r="B55" s="726" t="s">
        <v>199</v>
      </c>
      <c r="C55" s="303" t="s">
        <v>52</v>
      </c>
      <c r="D55" s="325" t="s">
        <v>329</v>
      </c>
      <c r="E55" s="561" t="s">
        <v>383</v>
      </c>
      <c r="F55" s="559"/>
      <c r="G55" s="559"/>
      <c r="H55" s="559"/>
      <c r="I55" s="559"/>
      <c r="J55" s="559"/>
      <c r="K55" s="559"/>
      <c r="L55" s="559"/>
      <c r="M55" s="186" t="s">
        <v>319</v>
      </c>
      <c r="N55" s="722" t="s">
        <v>320</v>
      </c>
      <c r="O55" s="723"/>
      <c r="P55" s="187"/>
      <c r="Q55" s="319" t="s">
        <v>266</v>
      </c>
      <c r="R55" s="304" t="s">
        <v>384</v>
      </c>
      <c r="S55" s="322">
        <f>IF(AND(OR(D55="✓"),OR(AND(P55&gt;0,P55&lt;26))),3,IF(AND(OR(D55="✓"),OR(AND(P55&gt;25,P55&lt;51))),4,IF(AND(OR(D55="✓"),OR(AND(P55&gt;50,P55&lt;101))),5,0)))</f>
        <v>0</v>
      </c>
    </row>
    <row r="56" spans="1:22" ht="15" customHeight="1" x14ac:dyDescent="0.25">
      <c r="A56" s="640"/>
      <c r="B56" s="726"/>
      <c r="C56" s="307" t="s">
        <v>54</v>
      </c>
      <c r="D56" s="326" t="s">
        <v>329</v>
      </c>
      <c r="E56" s="574" t="s">
        <v>267</v>
      </c>
      <c r="F56" s="575"/>
      <c r="G56" s="575"/>
      <c r="H56" s="575"/>
      <c r="I56" s="575"/>
      <c r="J56" s="575"/>
      <c r="K56" s="575"/>
      <c r="L56" s="575"/>
      <c r="M56" s="293" t="s">
        <v>319</v>
      </c>
      <c r="N56" s="724" t="s">
        <v>320</v>
      </c>
      <c r="O56" s="725"/>
      <c r="P56" s="293"/>
      <c r="Q56" s="320" t="s">
        <v>266</v>
      </c>
      <c r="R56" s="304" t="s">
        <v>318</v>
      </c>
      <c r="S56" s="322">
        <f>IF(AND(OR(D56="✓"),OR(AND(P56&gt;0,P56&lt;26))),4,IF(AND(OR(D56="✓"),OR(AND(P56&gt;25,P56&lt;51))),5,IF(AND(OR(D56="✓"),OR(AND(P56&gt;50,P56&lt;101))),6,0)))</f>
        <v>0</v>
      </c>
      <c r="T56" s="6"/>
    </row>
    <row r="57" spans="1:22" ht="15" customHeight="1" thickBot="1" x14ac:dyDescent="0.3">
      <c r="A57" s="640"/>
      <c r="B57" s="727"/>
      <c r="C57" s="312" t="s">
        <v>56</v>
      </c>
      <c r="D57" s="326" t="s">
        <v>329</v>
      </c>
      <c r="E57" s="728" t="s">
        <v>385</v>
      </c>
      <c r="F57" s="728"/>
      <c r="G57" s="728"/>
      <c r="H57" s="728"/>
      <c r="I57" s="728"/>
      <c r="J57" s="728"/>
      <c r="K57" s="728"/>
      <c r="L57" s="728"/>
      <c r="M57" s="729"/>
      <c r="N57" s="729"/>
      <c r="O57" s="729"/>
      <c r="P57" s="729"/>
      <c r="Q57" s="730"/>
      <c r="R57" s="321">
        <v>2</v>
      </c>
      <c r="S57" s="323">
        <f>IF(D57="✓",2,0)</f>
        <v>0</v>
      </c>
      <c r="T57" s="6"/>
    </row>
    <row r="58" spans="1:22" ht="15" customHeight="1" x14ac:dyDescent="0.25">
      <c r="A58" s="654" t="s">
        <v>78</v>
      </c>
      <c r="B58" s="665" t="s">
        <v>290</v>
      </c>
      <c r="C58" s="243" t="s">
        <v>19</v>
      </c>
      <c r="D58" s="324" t="s">
        <v>329</v>
      </c>
      <c r="E58" s="582" t="s">
        <v>73</v>
      </c>
      <c r="F58" s="486"/>
      <c r="G58" s="486"/>
      <c r="H58" s="486"/>
      <c r="I58" s="486"/>
      <c r="J58" s="486"/>
      <c r="K58" s="486"/>
      <c r="L58" s="486"/>
      <c r="M58" s="547"/>
      <c r="N58" s="82"/>
      <c r="O58" s="188" t="s">
        <v>38</v>
      </c>
      <c r="P58" s="133"/>
      <c r="Q58" s="188" t="s">
        <v>79</v>
      </c>
      <c r="R58" s="662" t="s">
        <v>80</v>
      </c>
      <c r="S58" s="446">
        <f>IF(AND(OR(D58="✓",D59="✓",D60="✓"),OR(N58&gt;33,N59&gt;33,N60&gt;33,N61&gt;33)),-2,0)</f>
        <v>0</v>
      </c>
      <c r="T58" s="6"/>
    </row>
    <row r="59" spans="1:22" ht="15" customHeight="1" x14ac:dyDescent="0.25">
      <c r="A59" s="646"/>
      <c r="B59" s="666"/>
      <c r="C59" s="244" t="s">
        <v>21</v>
      </c>
      <c r="D59" s="325" t="s">
        <v>329</v>
      </c>
      <c r="E59" s="504" t="s">
        <v>74</v>
      </c>
      <c r="F59" s="396"/>
      <c r="G59" s="396"/>
      <c r="H59" s="396"/>
      <c r="I59" s="396"/>
      <c r="J59" s="396"/>
      <c r="K59" s="396"/>
      <c r="L59" s="396"/>
      <c r="M59" s="494"/>
      <c r="N59" s="135"/>
      <c r="O59" s="190" t="s">
        <v>38</v>
      </c>
      <c r="P59" s="161"/>
      <c r="Q59" s="189" t="s">
        <v>79</v>
      </c>
      <c r="R59" s="663"/>
      <c r="S59" s="646"/>
      <c r="T59" s="14"/>
      <c r="V59" s="72"/>
    </row>
    <row r="60" spans="1:22" ht="15" customHeight="1" x14ac:dyDescent="0.25">
      <c r="A60" s="646"/>
      <c r="B60" s="655" t="s">
        <v>229</v>
      </c>
      <c r="C60" s="664" t="s">
        <v>23</v>
      </c>
      <c r="D60" s="710" t="s">
        <v>329</v>
      </c>
      <c r="E60" s="583" t="s">
        <v>81</v>
      </c>
      <c r="F60" s="584"/>
      <c r="G60" s="584"/>
      <c r="H60" s="584"/>
      <c r="I60" s="584"/>
      <c r="J60" s="584"/>
      <c r="K60" s="584"/>
      <c r="L60" s="584"/>
      <c r="M60" s="585"/>
      <c r="N60" s="83"/>
      <c r="O60" s="191" t="s">
        <v>38</v>
      </c>
      <c r="P60" s="160"/>
      <c r="Q60" s="189" t="s">
        <v>79</v>
      </c>
      <c r="R60" s="663"/>
      <c r="S60" s="646"/>
      <c r="T60" s="14"/>
    </row>
    <row r="61" spans="1:22" ht="15" customHeight="1" thickBot="1" x14ac:dyDescent="0.3">
      <c r="A61" s="646"/>
      <c r="B61" s="656"/>
      <c r="C61" s="663"/>
      <c r="D61" s="711"/>
      <c r="E61" s="540"/>
      <c r="F61" s="541"/>
      <c r="G61" s="541"/>
      <c r="H61" s="541"/>
      <c r="I61" s="541"/>
      <c r="J61" s="541"/>
      <c r="K61" s="541"/>
      <c r="L61" s="541"/>
      <c r="M61" s="542"/>
      <c r="N61" s="215"/>
      <c r="O61" s="216" t="s">
        <v>38</v>
      </c>
      <c r="P61" s="217"/>
      <c r="Q61" s="218" t="s">
        <v>79</v>
      </c>
      <c r="R61" s="663"/>
      <c r="S61" s="646"/>
      <c r="T61" s="14"/>
    </row>
    <row r="62" spans="1:22" ht="15" customHeight="1" thickTop="1" thickBot="1" x14ac:dyDescent="0.3">
      <c r="A62" s="647"/>
      <c r="B62" s="129" t="s">
        <v>199</v>
      </c>
      <c r="C62" s="660" t="s">
        <v>8</v>
      </c>
      <c r="D62" s="661"/>
      <c r="E62" s="661"/>
      <c r="F62" s="352" t="s">
        <v>329</v>
      </c>
      <c r="G62" s="657" t="s">
        <v>82</v>
      </c>
      <c r="H62" s="658"/>
      <c r="I62" s="658"/>
      <c r="J62" s="658"/>
      <c r="K62" s="658"/>
      <c r="L62" s="658"/>
      <c r="M62" s="658"/>
      <c r="N62" s="658"/>
      <c r="O62" s="658"/>
      <c r="P62" s="658"/>
      <c r="Q62" s="659"/>
      <c r="R62" s="219">
        <v>5</v>
      </c>
      <c r="S62" s="220">
        <f>IF(F62="✓",5,0)</f>
        <v>0</v>
      </c>
      <c r="T62" s="14"/>
    </row>
    <row r="63" spans="1:22" ht="25.5" customHeight="1" x14ac:dyDescent="0.25">
      <c r="A63" s="477" t="s">
        <v>83</v>
      </c>
      <c r="B63" s="477" t="s">
        <v>292</v>
      </c>
      <c r="C63" s="192" t="s">
        <v>19</v>
      </c>
      <c r="D63" s="324" t="s">
        <v>329</v>
      </c>
      <c r="E63" s="463" t="s">
        <v>291</v>
      </c>
      <c r="F63" s="522"/>
      <c r="G63" s="522"/>
      <c r="H63" s="522"/>
      <c r="I63" s="522"/>
      <c r="J63" s="522"/>
      <c r="K63" s="522"/>
      <c r="L63" s="522"/>
      <c r="M63" s="522"/>
      <c r="N63" s="522"/>
      <c r="O63" s="522"/>
      <c r="P63" s="522"/>
      <c r="Q63" s="523"/>
      <c r="R63" s="192">
        <v>10</v>
      </c>
      <c r="S63" s="130">
        <f>IF(D63="✓",10,0)</f>
        <v>0</v>
      </c>
      <c r="T63" s="14"/>
    </row>
    <row r="64" spans="1:22" ht="25.5" customHeight="1" x14ac:dyDescent="0.25">
      <c r="A64" s="646"/>
      <c r="B64" s="646"/>
      <c r="C64" s="177" t="s">
        <v>21</v>
      </c>
      <c r="D64" s="325" t="s">
        <v>329</v>
      </c>
      <c r="E64" s="431" t="s">
        <v>195</v>
      </c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81"/>
      <c r="R64" s="177">
        <v>5</v>
      </c>
      <c r="S64" s="80">
        <f>IF(D64="✓",5,0)</f>
        <v>0</v>
      </c>
      <c r="T64" s="14"/>
    </row>
    <row r="65" spans="1:20" ht="14.45" customHeight="1" thickBot="1" x14ac:dyDescent="0.3">
      <c r="A65" s="646"/>
      <c r="B65" s="646"/>
      <c r="C65" s="193" t="s">
        <v>23</v>
      </c>
      <c r="D65" s="327" t="s">
        <v>329</v>
      </c>
      <c r="E65" s="482" t="s">
        <v>196</v>
      </c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4"/>
      <c r="R65" s="193">
        <v>2</v>
      </c>
      <c r="S65" s="134">
        <f>IF(D65="✓",2,0)</f>
        <v>0</v>
      </c>
      <c r="T65" s="14"/>
    </row>
    <row r="66" spans="1:20" ht="15" customHeight="1" thickTop="1" x14ac:dyDescent="0.25">
      <c r="A66" s="678"/>
      <c r="B66" s="650" t="s">
        <v>295</v>
      </c>
      <c r="C66" s="331" t="s">
        <v>19</v>
      </c>
      <c r="D66" s="328" t="s">
        <v>329</v>
      </c>
      <c r="E66" s="675" t="s">
        <v>293</v>
      </c>
      <c r="F66" s="676"/>
      <c r="G66" s="676"/>
      <c r="H66" s="676"/>
      <c r="I66" s="676"/>
      <c r="J66" s="676"/>
      <c r="K66" s="676"/>
      <c r="L66" s="676"/>
      <c r="M66" s="676"/>
      <c r="N66" s="676"/>
      <c r="O66" s="676"/>
      <c r="P66" s="676"/>
      <c r="Q66" s="677"/>
      <c r="R66" s="331">
        <v>5</v>
      </c>
      <c r="S66" s="337">
        <f>IF(D66="✓",5,0)</f>
        <v>0</v>
      </c>
      <c r="T66" s="6"/>
    </row>
    <row r="67" spans="1:20" ht="15" customHeight="1" thickBot="1" x14ac:dyDescent="0.3">
      <c r="A67" s="678"/>
      <c r="B67" s="651"/>
      <c r="C67" s="304" t="s">
        <v>21</v>
      </c>
      <c r="D67" s="329" t="s">
        <v>329</v>
      </c>
      <c r="E67" s="335" t="s">
        <v>294</v>
      </c>
      <c r="F67" s="695"/>
      <c r="G67" s="695"/>
      <c r="H67" s="695"/>
      <c r="I67" s="574" t="s">
        <v>266</v>
      </c>
      <c r="J67" s="575"/>
      <c r="K67" s="575"/>
      <c r="L67" s="575"/>
      <c r="M67" s="575"/>
      <c r="N67" s="575"/>
      <c r="O67" s="575"/>
      <c r="P67" s="575"/>
      <c r="Q67" s="697"/>
      <c r="R67" s="304" t="s">
        <v>314</v>
      </c>
      <c r="S67" s="338">
        <f>IF(AND(OR(D67="✓"),OR(AND(F67&gt;0,F67&lt;34))),1,IF(AND(OR(D67="✓"),OR(AND(F67&gt;33,F67&lt;67))),2,IF(AND(OR(D67="✓"),OR(AND(F67&gt;66,F67&lt;101))),3,0)))</f>
        <v>0</v>
      </c>
      <c r="T67" s="14"/>
    </row>
    <row r="68" spans="1:20" s="72" customFormat="1" ht="15" customHeight="1" thickBot="1" x14ac:dyDescent="0.3">
      <c r="A68" s="678"/>
      <c r="B68" s="652"/>
      <c r="C68" s="332"/>
      <c r="D68" s="330" t="s">
        <v>329</v>
      </c>
      <c r="E68" s="698" t="s">
        <v>297</v>
      </c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700"/>
      <c r="R68" s="332">
        <v>2</v>
      </c>
      <c r="S68" s="339">
        <f>IF(D68="✓",2,0)</f>
        <v>0</v>
      </c>
    </row>
    <row r="69" spans="1:20" s="72" customFormat="1" ht="15" customHeight="1" thickTop="1" x14ac:dyDescent="0.25">
      <c r="A69" s="678"/>
      <c r="B69" s="650" t="s">
        <v>296</v>
      </c>
      <c r="C69" s="331" t="s">
        <v>19</v>
      </c>
      <c r="D69" s="328" t="s">
        <v>329</v>
      </c>
      <c r="E69" s="675" t="s">
        <v>293</v>
      </c>
      <c r="F69" s="676"/>
      <c r="G69" s="676"/>
      <c r="H69" s="676"/>
      <c r="I69" s="676"/>
      <c r="J69" s="676"/>
      <c r="K69" s="676"/>
      <c r="L69" s="676"/>
      <c r="M69" s="676"/>
      <c r="N69" s="676"/>
      <c r="O69" s="676"/>
      <c r="P69" s="676"/>
      <c r="Q69" s="677"/>
      <c r="R69" s="331">
        <v>5</v>
      </c>
      <c r="S69" s="337">
        <f>IF(D69="✓",5,0)</f>
        <v>0</v>
      </c>
    </row>
    <row r="70" spans="1:20" ht="15" customHeight="1" thickBot="1" x14ac:dyDescent="0.3">
      <c r="A70" s="678"/>
      <c r="B70" s="651"/>
      <c r="C70" s="333" t="s">
        <v>21</v>
      </c>
      <c r="D70" s="329" t="s">
        <v>329</v>
      </c>
      <c r="E70" s="336" t="s">
        <v>294</v>
      </c>
      <c r="F70" s="696"/>
      <c r="G70" s="696"/>
      <c r="H70" s="696"/>
      <c r="I70" s="701" t="s">
        <v>266</v>
      </c>
      <c r="J70" s="702"/>
      <c r="K70" s="702"/>
      <c r="L70" s="702"/>
      <c r="M70" s="702"/>
      <c r="N70" s="702"/>
      <c r="O70" s="702"/>
      <c r="P70" s="702"/>
      <c r="Q70" s="703"/>
      <c r="R70" s="333" t="s">
        <v>314</v>
      </c>
      <c r="S70" s="340">
        <f>IF(AND(OR(D70="✓"),OR(AND(F70&gt;0,F70&lt;34))),1,IF(AND(OR(D70="✓"),OR(AND(F70&gt;33,F70&lt;67))),2,IF(AND(OR(D70="✓"),OR(AND(F70&gt;66,F70&lt;101))),3,0)))</f>
        <v>0</v>
      </c>
      <c r="T70" s="14"/>
    </row>
    <row r="71" spans="1:20" s="72" customFormat="1" ht="15" customHeight="1" thickBot="1" x14ac:dyDescent="0.3">
      <c r="A71" s="679"/>
      <c r="B71" s="653"/>
      <c r="C71" s="334"/>
      <c r="D71" s="328" t="s">
        <v>329</v>
      </c>
      <c r="E71" s="704" t="s">
        <v>298</v>
      </c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6"/>
      <c r="R71" s="341">
        <v>2</v>
      </c>
      <c r="S71" s="342">
        <f>IF(D71="✓",2,0)</f>
        <v>0</v>
      </c>
    </row>
    <row r="72" spans="1:20" ht="21.75" customHeight="1" x14ac:dyDescent="0.25">
      <c r="A72" s="667" t="s">
        <v>161</v>
      </c>
      <c r="B72" s="599" t="s">
        <v>241</v>
      </c>
      <c r="C72" s="245" t="s">
        <v>19</v>
      </c>
      <c r="D72" s="228" t="s">
        <v>329</v>
      </c>
      <c r="E72" s="707" t="s">
        <v>84</v>
      </c>
      <c r="F72" s="708"/>
      <c r="G72" s="708"/>
      <c r="H72" s="708"/>
      <c r="I72" s="708"/>
      <c r="J72" s="708"/>
      <c r="K72" s="708"/>
      <c r="L72" s="708"/>
      <c r="M72" s="708"/>
      <c r="N72" s="708"/>
      <c r="O72" s="708"/>
      <c r="P72" s="708"/>
      <c r="Q72" s="709"/>
      <c r="R72" s="163">
        <v>0</v>
      </c>
      <c r="S72" s="45">
        <f>IF(D72="✓",0,0)</f>
        <v>0</v>
      </c>
      <c r="T72" s="14"/>
    </row>
    <row r="73" spans="1:20" ht="21.75" customHeight="1" x14ac:dyDescent="0.25">
      <c r="A73" s="668"/>
      <c r="B73" s="600"/>
      <c r="C73" s="246" t="s">
        <v>21</v>
      </c>
      <c r="D73" s="229" t="s">
        <v>329</v>
      </c>
      <c r="E73" s="669" t="s">
        <v>85</v>
      </c>
      <c r="F73" s="670"/>
      <c r="G73" s="670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164">
        <v>-2</v>
      </c>
      <c r="S73" s="34">
        <f>IF(D73="✓",-2,0)</f>
        <v>0</v>
      </c>
      <c r="T73" s="6"/>
    </row>
    <row r="74" spans="1:20" ht="21.75" customHeight="1" thickBot="1" x14ac:dyDescent="0.3">
      <c r="A74" s="668"/>
      <c r="B74" s="600"/>
      <c r="C74" s="247" t="s">
        <v>23</v>
      </c>
      <c r="D74" s="229" t="s">
        <v>329</v>
      </c>
      <c r="E74" s="672" t="s">
        <v>86</v>
      </c>
      <c r="F74" s="673"/>
      <c r="G74" s="673"/>
      <c r="H74" s="673"/>
      <c r="I74" s="673"/>
      <c r="J74" s="673"/>
      <c r="K74" s="673"/>
      <c r="L74" s="673"/>
      <c r="M74" s="673"/>
      <c r="N74" s="673"/>
      <c r="O74" s="673"/>
      <c r="P74" s="673"/>
      <c r="Q74" s="674"/>
      <c r="R74" s="162">
        <v>-5</v>
      </c>
      <c r="S74" s="73">
        <f>IF(D74="✓",-5,0)</f>
        <v>0</v>
      </c>
      <c r="T74" s="6"/>
    </row>
    <row r="75" spans="1:20" ht="15.75" thickBot="1" x14ac:dyDescent="0.3">
      <c r="A75" s="473"/>
      <c r="B75" s="474"/>
      <c r="C75" s="474"/>
      <c r="D75" s="474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5"/>
      <c r="T75" s="14"/>
    </row>
    <row r="76" spans="1:20" ht="15.75" thickBot="1" x14ac:dyDescent="0.3">
      <c r="A76" s="470" t="s">
        <v>63</v>
      </c>
      <c r="B76" s="471"/>
      <c r="C76" s="471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1"/>
      <c r="P76" s="472"/>
      <c r="Q76" s="648">
        <v>145</v>
      </c>
      <c r="R76" s="649"/>
      <c r="S76" s="12">
        <f>SUM(S3:S74)</f>
        <v>0</v>
      </c>
      <c r="T76" s="6"/>
    </row>
    <row r="77" spans="1:20" x14ac:dyDescent="0.25">
      <c r="A77" s="486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86"/>
      <c r="Q77" s="486"/>
      <c r="R77" s="486"/>
      <c r="S77" s="486"/>
      <c r="T77" s="14"/>
    </row>
  </sheetData>
  <sheetProtection algorithmName="SHA-512" hashValue="UDlBd6D9pVZShC4YEASJgbtoU+EeWEVDQYmu6CR6XXOkYRrKeQo4P6d3kB3uBk1K0O76V2brkBqDveUuveJt4Q==" saltValue="nTHXA74vlKTYT/FsSMgOow==" spinCount="100000" sheet="1" objects="1" scenarios="1"/>
  <protectedRanges>
    <protectedRange sqref="K30 M35 H39:M42 M44:N45 J48 M48 P48 M49:M56 P49:P56 N58:N61 P58:P61 E60:M61 F67 F70" name="Oblast2"/>
    <protectedRange sqref="F3:F30 N31:N32 F33 D34:D42 F43 D44:D45 F46:F47 H46:H47 J46:J47 L46:L47 D48:D61 F62 D63:D74" name="Oblast1"/>
  </protectedRanges>
  <mergeCells count="155">
    <mergeCell ref="E71:Q71"/>
    <mergeCell ref="E72:Q72"/>
    <mergeCell ref="E63:Q63"/>
    <mergeCell ref="E64:Q64"/>
    <mergeCell ref="E65:Q65"/>
    <mergeCell ref="D60:D61"/>
    <mergeCell ref="B44:C44"/>
    <mergeCell ref="B45:C45"/>
    <mergeCell ref="B46:C47"/>
    <mergeCell ref="E53:L53"/>
    <mergeCell ref="E54:L54"/>
    <mergeCell ref="E55:L55"/>
    <mergeCell ref="E56:L56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B55:B57"/>
    <mergeCell ref="E52:L52"/>
    <mergeCell ref="E74:Q74"/>
    <mergeCell ref="E69:Q69"/>
    <mergeCell ref="A44:A47"/>
    <mergeCell ref="A63:A65"/>
    <mergeCell ref="A66:A71"/>
    <mergeCell ref="A48:A57"/>
    <mergeCell ref="C30:E32"/>
    <mergeCell ref="O31:Q31"/>
    <mergeCell ref="O32:Q32"/>
    <mergeCell ref="C33:E33"/>
    <mergeCell ref="E34:Q34"/>
    <mergeCell ref="E36:Q36"/>
    <mergeCell ref="E37:Q37"/>
    <mergeCell ref="B48:B54"/>
    <mergeCell ref="N39:Q39"/>
    <mergeCell ref="N40:Q40"/>
    <mergeCell ref="E48:I48"/>
    <mergeCell ref="J48:K48"/>
    <mergeCell ref="F67:H67"/>
    <mergeCell ref="F70:H70"/>
    <mergeCell ref="E66:Q66"/>
    <mergeCell ref="I67:Q67"/>
    <mergeCell ref="E68:Q68"/>
    <mergeCell ref="I70:Q70"/>
    <mergeCell ref="B39:B42"/>
    <mergeCell ref="B34:B38"/>
    <mergeCell ref="B30:B33"/>
    <mergeCell ref="A30:A33"/>
    <mergeCell ref="A34:A38"/>
    <mergeCell ref="A39:A42"/>
    <mergeCell ref="A77:S77"/>
    <mergeCell ref="A75:S75"/>
    <mergeCell ref="A76:P76"/>
    <mergeCell ref="Q76:R76"/>
    <mergeCell ref="S58:S61"/>
    <mergeCell ref="B63:B65"/>
    <mergeCell ref="B66:B68"/>
    <mergeCell ref="B69:B71"/>
    <mergeCell ref="A58:A62"/>
    <mergeCell ref="B60:B61"/>
    <mergeCell ref="G62:Q62"/>
    <mergeCell ref="C62:E62"/>
    <mergeCell ref="R58:R61"/>
    <mergeCell ref="C60:C61"/>
    <mergeCell ref="B58:B59"/>
    <mergeCell ref="A72:A74"/>
    <mergeCell ref="B72:B74"/>
    <mergeCell ref="E73:Q73"/>
    <mergeCell ref="G24:Q24"/>
    <mergeCell ref="G25:Q25"/>
    <mergeCell ref="G22:Q22"/>
    <mergeCell ref="G23:Q23"/>
    <mergeCell ref="A21:A29"/>
    <mergeCell ref="B24:B29"/>
    <mergeCell ref="C24:D26"/>
    <mergeCell ref="C19:D20"/>
    <mergeCell ref="C18:D18"/>
    <mergeCell ref="C28:D29"/>
    <mergeCell ref="C27:D27"/>
    <mergeCell ref="G26:Q26"/>
    <mergeCell ref="G27:Q27"/>
    <mergeCell ref="G28:Q28"/>
    <mergeCell ref="A1:S1"/>
    <mergeCell ref="A3:A20"/>
    <mergeCell ref="B15:B20"/>
    <mergeCell ref="C15:D17"/>
    <mergeCell ref="A2:S2"/>
    <mergeCell ref="G6:Q6"/>
    <mergeCell ref="G7:Q7"/>
    <mergeCell ref="G8:Q8"/>
    <mergeCell ref="G9:Q9"/>
    <mergeCell ref="G10:Q10"/>
    <mergeCell ref="G11:Q11"/>
    <mergeCell ref="G15:Q15"/>
    <mergeCell ref="G16:Q16"/>
    <mergeCell ref="G17:Q17"/>
    <mergeCell ref="B6:B11"/>
    <mergeCell ref="C6:D8"/>
    <mergeCell ref="C10:D11"/>
    <mergeCell ref="C9:D9"/>
    <mergeCell ref="G18:Q18"/>
    <mergeCell ref="G19:Q19"/>
    <mergeCell ref="G20:Q20"/>
    <mergeCell ref="E42:G42"/>
    <mergeCell ref="E44:L44"/>
    <mergeCell ref="E45:L45"/>
    <mergeCell ref="E58:M58"/>
    <mergeCell ref="E59:M59"/>
    <mergeCell ref="E60:M60"/>
    <mergeCell ref="G30:J30"/>
    <mergeCell ref="K30:L30"/>
    <mergeCell ref="M30:Q30"/>
    <mergeCell ref="E57:Q57"/>
    <mergeCell ref="N35:Q35"/>
    <mergeCell ref="E35:K35"/>
    <mergeCell ref="C43:E43"/>
    <mergeCell ref="G43:Q43"/>
    <mergeCell ref="M46:Q46"/>
    <mergeCell ref="M47:Q47"/>
    <mergeCell ref="E49:L49"/>
    <mergeCell ref="E50:L50"/>
    <mergeCell ref="E51:L51"/>
    <mergeCell ref="M45:N45"/>
    <mergeCell ref="H39:M39"/>
    <mergeCell ref="H40:M40"/>
    <mergeCell ref="H41:M41"/>
    <mergeCell ref="H42:M42"/>
    <mergeCell ref="E61:M61"/>
    <mergeCell ref="G3:Q3"/>
    <mergeCell ref="G4:Q4"/>
    <mergeCell ref="G5:Q5"/>
    <mergeCell ref="B3:D5"/>
    <mergeCell ref="G12:Q12"/>
    <mergeCell ref="G13:Q13"/>
    <mergeCell ref="G14:Q14"/>
    <mergeCell ref="B12:D14"/>
    <mergeCell ref="G21:Q21"/>
    <mergeCell ref="B21:D23"/>
    <mergeCell ref="G29:Q29"/>
    <mergeCell ref="G33:Q33"/>
    <mergeCell ref="E39:G39"/>
    <mergeCell ref="E40:G40"/>
    <mergeCell ref="E38:Q38"/>
    <mergeCell ref="N41:Q41"/>
    <mergeCell ref="N42:Q42"/>
    <mergeCell ref="O44:Q44"/>
    <mergeCell ref="O45:Q45"/>
    <mergeCell ref="M44:N44"/>
    <mergeCell ref="G31:M31"/>
    <mergeCell ref="F32:M32"/>
    <mergeCell ref="E41:G41"/>
  </mergeCells>
  <dataValidations count="1">
    <dataValidation type="list" showInputMessage="1" showErrorMessage="1" errorTitle="Neplatná položka!" error="Použíjte prosím možnosti ze seznamu." sqref="F3:F30 N31:N32 F33 D34:D42 F43 D44:D45 F46:F47 H46:H47 J46:J47 L46:L47 D63:D74 D48:D61 F62" xr:uid="{08E87480-9F5D-42B0-9489-D8B0D4884581}">
      <formula1>"✓,-"</formula1>
    </dataValidation>
  </dataValidations>
  <pageMargins left="0.25" right="0.25" top="0.75" bottom="0.75" header="0.3" footer="0.3"/>
  <pageSetup paperSize="9" scale="90" fitToHeight="0" orientation="portrait" r:id="rId1"/>
  <ignoredErrors>
    <ignoredError sqref="S29 S51 S65 S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AE5E-544C-4E06-B8B1-1F81EAAA0A78}">
  <sheetPr>
    <tabColor theme="9" tint="0.39997558519241921"/>
  </sheetPr>
  <dimension ref="A1:Q51"/>
  <sheetViews>
    <sheetView zoomScale="110" zoomScaleNormal="110" workbookViewId="0">
      <selection activeCell="S22" sqref="S22"/>
    </sheetView>
  </sheetViews>
  <sheetFormatPr defaultRowHeight="15.75" customHeight="1" x14ac:dyDescent="0.25"/>
  <cols>
    <col min="1" max="1" width="2.85546875" customWidth="1"/>
    <col min="2" max="2" width="29.7109375" customWidth="1"/>
    <col min="3" max="3" width="3.140625" customWidth="1"/>
    <col min="4" max="4" width="5.5703125" customWidth="1"/>
    <col min="5" max="5" width="3.140625" customWidth="1"/>
    <col min="6" max="6" width="5.5703125" style="72" customWidth="1"/>
    <col min="7" max="7" width="4.5703125" customWidth="1"/>
    <col min="8" max="8" width="5.5703125" style="72" customWidth="1"/>
    <col min="9" max="9" width="11.7109375" customWidth="1"/>
    <col min="10" max="10" width="7.7109375" customWidth="1"/>
    <col min="11" max="11" width="5.5703125" style="72" customWidth="1"/>
    <col min="12" max="12" width="6.5703125" style="72" customWidth="1"/>
    <col min="13" max="13" width="5.5703125" customWidth="1"/>
    <col min="14" max="14" width="5.42578125" customWidth="1"/>
    <col min="15" max="15" width="6.140625" customWidth="1"/>
  </cols>
  <sheetData>
    <row r="1" spans="1:17" ht="15.75" customHeight="1" thickBot="1" x14ac:dyDescent="0.3">
      <c r="A1" s="500" t="s">
        <v>87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2"/>
    </row>
    <row r="2" spans="1:17" ht="15.75" customHeight="1" thickBot="1" x14ac:dyDescent="0.3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7" ht="15.75" customHeight="1" x14ac:dyDescent="0.25">
      <c r="A3" s="788" t="s">
        <v>18</v>
      </c>
      <c r="B3" s="788" t="s">
        <v>305</v>
      </c>
      <c r="C3" s="811" t="s">
        <v>19</v>
      </c>
      <c r="D3" s="813" t="s">
        <v>203</v>
      </c>
      <c r="E3" s="814"/>
      <c r="F3" s="814"/>
      <c r="G3" s="815"/>
      <c r="H3" s="228" t="s">
        <v>329</v>
      </c>
      <c r="I3" s="794" t="s">
        <v>356</v>
      </c>
      <c r="J3" s="795"/>
      <c r="K3" s="795"/>
      <c r="L3" s="795"/>
      <c r="M3" s="796"/>
      <c r="N3" s="96">
        <v>3</v>
      </c>
      <c r="O3" s="97">
        <f>IF(H3="✓",3,0)</f>
        <v>0</v>
      </c>
    </row>
    <row r="4" spans="1:17" ht="15.75" customHeight="1" x14ac:dyDescent="0.25">
      <c r="A4" s="789"/>
      <c r="B4" s="797"/>
      <c r="C4" s="812"/>
      <c r="D4" s="816"/>
      <c r="E4" s="817"/>
      <c r="F4" s="817"/>
      <c r="G4" s="818"/>
      <c r="H4" s="229" t="s">
        <v>329</v>
      </c>
      <c r="I4" s="836" t="s">
        <v>355</v>
      </c>
      <c r="J4" s="807"/>
      <c r="K4" s="807"/>
      <c r="L4" s="807"/>
      <c r="M4" s="892"/>
      <c r="N4" s="98">
        <v>0</v>
      </c>
      <c r="O4" s="99">
        <f>IF(H4="✓",0,0)</f>
        <v>0</v>
      </c>
    </row>
    <row r="5" spans="1:17" ht="15.75" customHeight="1" thickBot="1" x14ac:dyDescent="0.3">
      <c r="A5" s="789"/>
      <c r="B5" s="797"/>
      <c r="C5" s="812"/>
      <c r="D5" s="904"/>
      <c r="E5" s="905"/>
      <c r="F5" s="906"/>
      <c r="G5" s="152" t="s">
        <v>88</v>
      </c>
      <c r="H5" s="230" t="s">
        <v>329</v>
      </c>
      <c r="I5" s="854" t="s">
        <v>357</v>
      </c>
      <c r="J5" s="855"/>
      <c r="K5" s="855"/>
      <c r="L5" s="855"/>
      <c r="M5" s="913"/>
      <c r="N5" s="100">
        <v>2</v>
      </c>
      <c r="O5" s="101">
        <f>IF(H5="✓",2,0)</f>
        <v>0</v>
      </c>
    </row>
    <row r="6" spans="1:17" ht="15.75" customHeight="1" thickTop="1" x14ac:dyDescent="0.25">
      <c r="A6" s="789"/>
      <c r="B6" s="797"/>
      <c r="C6" s="889" t="s">
        <v>21</v>
      </c>
      <c r="D6" s="841" t="s">
        <v>204</v>
      </c>
      <c r="E6" s="842"/>
      <c r="F6" s="842"/>
      <c r="G6" s="843"/>
      <c r="H6" s="234" t="s">
        <v>329</v>
      </c>
      <c r="I6" s="851" t="s">
        <v>358</v>
      </c>
      <c r="J6" s="852"/>
      <c r="K6" s="852"/>
      <c r="L6" s="852"/>
      <c r="M6" s="853"/>
      <c r="N6" s="145">
        <v>3</v>
      </c>
      <c r="O6" s="146">
        <f>IF(H6="✓",3,0)</f>
        <v>0</v>
      </c>
    </row>
    <row r="7" spans="1:17" ht="15.75" customHeight="1" x14ac:dyDescent="0.25">
      <c r="A7" s="789"/>
      <c r="B7" s="803" t="s">
        <v>306</v>
      </c>
      <c r="C7" s="890"/>
      <c r="D7" s="840"/>
      <c r="E7" s="597"/>
      <c r="F7" s="597"/>
      <c r="G7" s="598"/>
      <c r="H7" s="229" t="s">
        <v>329</v>
      </c>
      <c r="I7" s="836" t="s">
        <v>355</v>
      </c>
      <c r="J7" s="807"/>
      <c r="K7" s="807"/>
      <c r="L7" s="807"/>
      <c r="M7" s="850"/>
      <c r="N7" s="98">
        <v>0</v>
      </c>
      <c r="O7" s="99">
        <f>IF(H7="✓",0,0)</f>
        <v>0</v>
      </c>
      <c r="Q7" s="72"/>
    </row>
    <row r="8" spans="1:17" ht="15.75" customHeight="1" thickBot="1" x14ac:dyDescent="0.3">
      <c r="A8" s="789"/>
      <c r="B8" s="803"/>
      <c r="C8" s="891"/>
      <c r="D8" s="907"/>
      <c r="E8" s="908"/>
      <c r="F8" s="909"/>
      <c r="G8" s="138" t="s">
        <v>88</v>
      </c>
      <c r="H8" s="230" t="s">
        <v>329</v>
      </c>
      <c r="I8" s="847" t="s">
        <v>359</v>
      </c>
      <c r="J8" s="848"/>
      <c r="K8" s="848"/>
      <c r="L8" s="848"/>
      <c r="M8" s="849"/>
      <c r="N8" s="147">
        <v>2</v>
      </c>
      <c r="O8" s="132">
        <f>IF(H8="✓",2,0)</f>
        <v>0</v>
      </c>
      <c r="Q8" s="72"/>
    </row>
    <row r="9" spans="1:17" ht="15.75" customHeight="1" thickTop="1" x14ac:dyDescent="0.25">
      <c r="A9" s="789"/>
      <c r="B9" s="153"/>
      <c r="C9" s="900" t="s">
        <v>23</v>
      </c>
      <c r="D9" s="838" t="s">
        <v>205</v>
      </c>
      <c r="E9" s="839"/>
      <c r="F9" s="839"/>
      <c r="G9" s="818"/>
      <c r="H9" s="234" t="s">
        <v>329</v>
      </c>
      <c r="I9" s="808" t="s">
        <v>360</v>
      </c>
      <c r="J9" s="809"/>
      <c r="K9" s="809"/>
      <c r="L9" s="809"/>
      <c r="M9" s="810"/>
      <c r="N9" s="148">
        <v>3</v>
      </c>
      <c r="O9" s="131">
        <f>IF(H9="✓",3,0)</f>
        <v>0</v>
      </c>
    </row>
    <row r="10" spans="1:17" ht="15.75" customHeight="1" x14ac:dyDescent="0.25">
      <c r="A10" s="789"/>
      <c r="B10" s="791" t="s">
        <v>302</v>
      </c>
      <c r="C10" s="890"/>
      <c r="D10" s="840"/>
      <c r="E10" s="597"/>
      <c r="F10" s="597"/>
      <c r="G10" s="598"/>
      <c r="H10" s="229" t="s">
        <v>329</v>
      </c>
      <c r="I10" s="836" t="s">
        <v>355</v>
      </c>
      <c r="J10" s="807"/>
      <c r="K10" s="807"/>
      <c r="L10" s="807"/>
      <c r="M10" s="850"/>
      <c r="N10" s="98">
        <v>0</v>
      </c>
      <c r="O10" s="99">
        <f>IF(H10="✓",0,0)</f>
        <v>0</v>
      </c>
    </row>
    <row r="11" spans="1:17" ht="15.75" customHeight="1" thickBot="1" x14ac:dyDescent="0.3">
      <c r="A11" s="789"/>
      <c r="B11" s="792"/>
      <c r="C11" s="901"/>
      <c r="D11" s="907"/>
      <c r="E11" s="908"/>
      <c r="F11" s="909"/>
      <c r="G11" s="137" t="s">
        <v>88</v>
      </c>
      <c r="H11" s="230" t="s">
        <v>329</v>
      </c>
      <c r="I11" s="854" t="s">
        <v>359</v>
      </c>
      <c r="J11" s="855"/>
      <c r="K11" s="855"/>
      <c r="L11" s="855"/>
      <c r="M11" s="856"/>
      <c r="N11" s="100">
        <v>2</v>
      </c>
      <c r="O11" s="101">
        <f>IF(H11="✓",2,0)</f>
        <v>0</v>
      </c>
    </row>
    <row r="12" spans="1:17" ht="15.75" customHeight="1" thickTop="1" x14ac:dyDescent="0.25">
      <c r="A12" s="789"/>
      <c r="B12" s="792"/>
      <c r="C12" s="889" t="s">
        <v>25</v>
      </c>
      <c r="D12" s="841" t="s">
        <v>206</v>
      </c>
      <c r="E12" s="842"/>
      <c r="F12" s="842"/>
      <c r="G12" s="843"/>
      <c r="H12" s="234" t="s">
        <v>329</v>
      </c>
      <c r="I12" s="851" t="s">
        <v>361</v>
      </c>
      <c r="J12" s="852"/>
      <c r="K12" s="852"/>
      <c r="L12" s="852"/>
      <c r="M12" s="853"/>
      <c r="N12" s="145">
        <v>3</v>
      </c>
      <c r="O12" s="146">
        <f>IF(H12="✓",3,0)</f>
        <v>0</v>
      </c>
    </row>
    <row r="13" spans="1:17" ht="15.75" customHeight="1" x14ac:dyDescent="0.25">
      <c r="A13" s="789"/>
      <c r="B13" s="792"/>
      <c r="C13" s="890"/>
      <c r="D13" s="840"/>
      <c r="E13" s="597"/>
      <c r="F13" s="597"/>
      <c r="G13" s="598"/>
      <c r="H13" s="229" t="s">
        <v>329</v>
      </c>
      <c r="I13" s="836" t="s">
        <v>355</v>
      </c>
      <c r="J13" s="807"/>
      <c r="K13" s="807"/>
      <c r="L13" s="807"/>
      <c r="M13" s="850"/>
      <c r="N13" s="98">
        <v>0</v>
      </c>
      <c r="O13" s="99">
        <f>IF(H13="✓",0,0)</f>
        <v>0</v>
      </c>
    </row>
    <row r="14" spans="1:17" ht="15.75" customHeight="1" thickBot="1" x14ac:dyDescent="0.3">
      <c r="A14" s="789"/>
      <c r="B14" s="793"/>
      <c r="C14" s="891"/>
      <c r="D14" s="907"/>
      <c r="E14" s="908"/>
      <c r="F14" s="909"/>
      <c r="G14" s="138" t="s">
        <v>88</v>
      </c>
      <c r="H14" s="230" t="s">
        <v>329</v>
      </c>
      <c r="I14" s="847" t="s">
        <v>359</v>
      </c>
      <c r="J14" s="848"/>
      <c r="K14" s="848"/>
      <c r="L14" s="848"/>
      <c r="M14" s="849"/>
      <c r="N14" s="147">
        <v>2</v>
      </c>
      <c r="O14" s="132">
        <f>IF(H14="✓",2,0)</f>
        <v>0</v>
      </c>
    </row>
    <row r="15" spans="1:17" ht="15.75" customHeight="1" thickTop="1" x14ac:dyDescent="0.25">
      <c r="A15" s="789"/>
      <c r="B15" s="896" t="s">
        <v>303</v>
      </c>
      <c r="C15" s="250" t="s">
        <v>41</v>
      </c>
      <c r="D15" s="851" t="s">
        <v>300</v>
      </c>
      <c r="E15" s="610"/>
      <c r="F15" s="610"/>
      <c r="G15" s="611"/>
      <c r="H15" s="234" t="s">
        <v>329</v>
      </c>
      <c r="I15" s="149" t="s">
        <v>362</v>
      </c>
      <c r="J15" s="902"/>
      <c r="K15" s="434"/>
      <c r="L15" s="434"/>
      <c r="M15" s="150" t="s">
        <v>88</v>
      </c>
      <c r="N15" s="148">
        <v>1</v>
      </c>
      <c r="O15" s="131">
        <f>IF(H15="✓",1,0)</f>
        <v>0</v>
      </c>
    </row>
    <row r="16" spans="1:17" ht="15.75" customHeight="1" x14ac:dyDescent="0.25">
      <c r="A16" s="789"/>
      <c r="B16" s="897"/>
      <c r="C16" s="179" t="s">
        <v>48</v>
      </c>
      <c r="D16" s="836" t="s">
        <v>301</v>
      </c>
      <c r="E16" s="807"/>
      <c r="F16" s="807"/>
      <c r="G16" s="850"/>
      <c r="H16" s="229" t="s">
        <v>329</v>
      </c>
      <c r="I16" s="151" t="s">
        <v>362</v>
      </c>
      <c r="J16" s="499"/>
      <c r="K16" s="432"/>
      <c r="L16" s="432"/>
      <c r="M16" s="141" t="s">
        <v>88</v>
      </c>
      <c r="N16" s="100">
        <v>1</v>
      </c>
      <c r="O16" s="101">
        <f>IF(H16="✓",1,0)</f>
        <v>0</v>
      </c>
    </row>
    <row r="17" spans="1:17" ht="15.75" customHeight="1" x14ac:dyDescent="0.25">
      <c r="A17" s="789"/>
      <c r="B17" s="898" t="s">
        <v>302</v>
      </c>
      <c r="C17" s="179" t="s">
        <v>50</v>
      </c>
      <c r="D17" s="844" t="s">
        <v>299</v>
      </c>
      <c r="E17" s="845"/>
      <c r="F17" s="845"/>
      <c r="G17" s="846"/>
      <c r="H17" s="229" t="s">
        <v>329</v>
      </c>
      <c r="I17" s="139" t="s">
        <v>362</v>
      </c>
      <c r="J17" s="499"/>
      <c r="K17" s="432"/>
      <c r="L17" s="432"/>
      <c r="M17" s="140" t="s">
        <v>88</v>
      </c>
      <c r="N17" s="98">
        <v>1</v>
      </c>
      <c r="O17" s="99">
        <f>IF(H17="✓",1,0)</f>
        <v>0</v>
      </c>
    </row>
    <row r="18" spans="1:17" ht="15.75" customHeight="1" x14ac:dyDescent="0.25">
      <c r="A18" s="789"/>
      <c r="B18" s="899"/>
      <c r="C18" s="286" t="s">
        <v>52</v>
      </c>
      <c r="D18" s="804" t="s">
        <v>207</v>
      </c>
      <c r="E18" s="805"/>
      <c r="F18" s="805"/>
      <c r="G18" s="806"/>
      <c r="H18" s="233" t="s">
        <v>329</v>
      </c>
      <c r="I18" s="285" t="s">
        <v>362</v>
      </c>
      <c r="J18" s="861"/>
      <c r="K18" s="903"/>
      <c r="L18" s="903"/>
      <c r="M18" s="284" t="s">
        <v>88</v>
      </c>
      <c r="N18" s="100">
        <v>1</v>
      </c>
      <c r="O18" s="101">
        <f>IF(H18="✓",1,0)</f>
        <v>0</v>
      </c>
    </row>
    <row r="19" spans="1:17" s="72" customFormat="1" ht="15.75" customHeight="1" thickBot="1" x14ac:dyDescent="0.3">
      <c r="A19" s="789"/>
      <c r="B19" s="295"/>
      <c r="C19" s="184" t="s">
        <v>54</v>
      </c>
      <c r="D19" s="910" t="s">
        <v>386</v>
      </c>
      <c r="E19" s="911"/>
      <c r="F19" s="911"/>
      <c r="G19" s="912"/>
      <c r="H19" s="231" t="s">
        <v>329</v>
      </c>
      <c r="I19" s="294" t="s">
        <v>362</v>
      </c>
      <c r="J19" s="144"/>
      <c r="K19" s="144"/>
      <c r="L19" s="144"/>
      <c r="M19" s="142" t="s">
        <v>88</v>
      </c>
      <c r="N19" s="103">
        <v>1</v>
      </c>
      <c r="O19" s="103">
        <f>IF(H19="✓",1,0)</f>
        <v>0</v>
      </c>
    </row>
    <row r="20" spans="1:17" s="72" customFormat="1" ht="15.75" customHeight="1" x14ac:dyDescent="0.25">
      <c r="A20" s="797"/>
      <c r="B20" s="893"/>
      <c r="C20" s="799" t="s">
        <v>211</v>
      </c>
      <c r="D20" s="800"/>
      <c r="E20" s="800"/>
      <c r="F20" s="800"/>
      <c r="G20" s="800"/>
      <c r="H20" s="228" t="s">
        <v>329</v>
      </c>
      <c r="I20" s="763" t="s">
        <v>212</v>
      </c>
      <c r="J20" s="395"/>
      <c r="K20" s="486"/>
      <c r="L20" s="486"/>
      <c r="M20" s="547"/>
      <c r="N20" s="90">
        <v>0</v>
      </c>
      <c r="O20" s="91">
        <f>IF(H20="✓",0,0)</f>
        <v>0</v>
      </c>
    </row>
    <row r="21" spans="1:17" s="72" customFormat="1" ht="15.75" customHeight="1" x14ac:dyDescent="0.25">
      <c r="A21" s="797"/>
      <c r="B21" s="894"/>
      <c r="C21" s="801"/>
      <c r="D21" s="801"/>
      <c r="E21" s="801"/>
      <c r="F21" s="801"/>
      <c r="G21" s="801"/>
      <c r="H21" s="229" t="s">
        <v>329</v>
      </c>
      <c r="I21" s="764" t="s">
        <v>210</v>
      </c>
      <c r="J21" s="765"/>
      <c r="K21" s="766"/>
      <c r="L21" s="766"/>
      <c r="M21" s="494"/>
      <c r="N21" s="90">
        <v>2</v>
      </c>
      <c r="O21" s="91">
        <f>IF(H21="✓",2,0)</f>
        <v>0</v>
      </c>
    </row>
    <row r="22" spans="1:17" s="72" customFormat="1" ht="15.75" customHeight="1" thickBot="1" x14ac:dyDescent="0.3">
      <c r="A22" s="798"/>
      <c r="B22" s="895"/>
      <c r="C22" s="802"/>
      <c r="D22" s="802"/>
      <c r="E22" s="802"/>
      <c r="F22" s="802"/>
      <c r="G22" s="802"/>
      <c r="H22" s="229" t="s">
        <v>329</v>
      </c>
      <c r="I22" s="767" t="s">
        <v>387</v>
      </c>
      <c r="J22" s="768"/>
      <c r="K22" s="423"/>
      <c r="L22" s="423"/>
      <c r="M22" s="521"/>
      <c r="N22" s="90">
        <v>5</v>
      </c>
      <c r="O22" s="91">
        <f>IF(H22="✓",5,0)</f>
        <v>0</v>
      </c>
    </row>
    <row r="23" spans="1:17" ht="15.75" customHeight="1" x14ac:dyDescent="0.25">
      <c r="A23" s="788" t="s">
        <v>27</v>
      </c>
      <c r="B23" s="788" t="s">
        <v>89</v>
      </c>
      <c r="C23" s="175" t="s">
        <v>19</v>
      </c>
      <c r="D23" s="228" t="s">
        <v>329</v>
      </c>
      <c r="E23" s="794" t="s">
        <v>209</v>
      </c>
      <c r="F23" s="522"/>
      <c r="G23" s="835"/>
      <c r="H23" s="248"/>
      <c r="I23" s="795" t="s">
        <v>230</v>
      </c>
      <c r="J23" s="857"/>
      <c r="K23" s="857"/>
      <c r="L23" s="857"/>
      <c r="M23" s="858"/>
      <c r="N23" s="96">
        <v>0</v>
      </c>
      <c r="O23" s="97">
        <f>IF(D23="✓",0,0)</f>
        <v>0</v>
      </c>
    </row>
    <row r="24" spans="1:17" ht="15.75" customHeight="1" x14ac:dyDescent="0.25">
      <c r="A24" s="789"/>
      <c r="B24" s="789"/>
      <c r="C24" s="179" t="s">
        <v>21</v>
      </c>
      <c r="D24" s="229" t="s">
        <v>329</v>
      </c>
      <c r="E24" s="836" t="s">
        <v>208</v>
      </c>
      <c r="F24" s="432"/>
      <c r="G24" s="497"/>
      <c r="H24" s="249"/>
      <c r="I24" s="807" t="s">
        <v>231</v>
      </c>
      <c r="J24" s="613"/>
      <c r="K24" s="613"/>
      <c r="L24" s="613"/>
      <c r="M24" s="614"/>
      <c r="N24" s="98">
        <v>2</v>
      </c>
      <c r="O24" s="99">
        <f>IF(D24="✓",2,0)</f>
        <v>0</v>
      </c>
    </row>
    <row r="25" spans="1:17" s="72" customFormat="1" ht="15.75" customHeight="1" x14ac:dyDescent="0.25">
      <c r="A25" s="789"/>
      <c r="B25" s="789"/>
      <c r="C25" s="176" t="s">
        <v>23</v>
      </c>
      <c r="D25" s="229" t="s">
        <v>329</v>
      </c>
      <c r="E25" s="836" t="s">
        <v>214</v>
      </c>
      <c r="F25" s="432"/>
      <c r="G25" s="432"/>
      <c r="H25" s="432"/>
      <c r="I25" s="432"/>
      <c r="J25" s="432"/>
      <c r="K25" s="432"/>
      <c r="L25" s="432"/>
      <c r="M25" s="481"/>
      <c r="N25" s="100">
        <v>5</v>
      </c>
      <c r="O25" s="101">
        <f>IF(D25="✓",5,0)</f>
        <v>0</v>
      </c>
    </row>
    <row r="26" spans="1:17" ht="15.75" customHeight="1" thickBot="1" x14ac:dyDescent="0.3">
      <c r="A26" s="790"/>
      <c r="B26" s="790"/>
      <c r="C26" s="184" t="s">
        <v>25</v>
      </c>
      <c r="D26" s="229" t="s">
        <v>329</v>
      </c>
      <c r="E26" s="837" t="s">
        <v>90</v>
      </c>
      <c r="F26" s="489"/>
      <c r="G26" s="489"/>
      <c r="H26" s="489"/>
      <c r="I26" s="489"/>
      <c r="J26" s="489"/>
      <c r="K26" s="489"/>
      <c r="L26" s="489"/>
      <c r="M26" s="560"/>
      <c r="N26" s="102">
        <v>5</v>
      </c>
      <c r="O26" s="103">
        <f>IF(D26="✓",5,0)</f>
        <v>0</v>
      </c>
    </row>
    <row r="27" spans="1:17" ht="15.75" customHeight="1" x14ac:dyDescent="0.25">
      <c r="A27" s="477" t="s">
        <v>33</v>
      </c>
      <c r="B27" s="773" t="s">
        <v>258</v>
      </c>
      <c r="C27" s="751" t="s">
        <v>19</v>
      </c>
      <c r="D27" s="769" t="s">
        <v>329</v>
      </c>
      <c r="E27" s="755" t="s">
        <v>4</v>
      </c>
      <c r="F27" s="756"/>
      <c r="G27" s="830" t="s">
        <v>354</v>
      </c>
      <c r="H27" s="831"/>
      <c r="I27" s="831"/>
      <c r="J27" s="831"/>
      <c r="K27" s="831"/>
      <c r="L27" s="831"/>
      <c r="M27" s="832"/>
      <c r="N27" s="776">
        <v>10</v>
      </c>
      <c r="O27" s="776">
        <f>IF(D27="✓",10,0)</f>
        <v>0</v>
      </c>
    </row>
    <row r="28" spans="1:17" ht="15.75" customHeight="1" x14ac:dyDescent="0.25">
      <c r="A28" s="478"/>
      <c r="B28" s="774"/>
      <c r="C28" s="752"/>
      <c r="D28" s="770"/>
      <c r="E28" s="757"/>
      <c r="F28" s="758"/>
      <c r="G28" s="833"/>
      <c r="H28" s="833"/>
      <c r="I28" s="833"/>
      <c r="J28" s="833"/>
      <c r="K28" s="833"/>
      <c r="L28" s="833"/>
      <c r="M28" s="834"/>
      <c r="N28" s="778"/>
      <c r="O28" s="777"/>
    </row>
    <row r="29" spans="1:17" ht="15.75" customHeight="1" x14ac:dyDescent="0.25">
      <c r="A29" s="478"/>
      <c r="B29" s="774"/>
      <c r="C29" s="753" t="s">
        <v>21</v>
      </c>
      <c r="D29" s="771" t="s">
        <v>329</v>
      </c>
      <c r="E29" s="759" t="s">
        <v>8</v>
      </c>
      <c r="F29" s="760"/>
      <c r="G29" s="781" t="s">
        <v>363</v>
      </c>
      <c r="H29" s="782"/>
      <c r="I29" s="782"/>
      <c r="J29" s="782"/>
      <c r="K29" s="782"/>
      <c r="L29" s="786"/>
      <c r="M29" s="784" t="s">
        <v>88</v>
      </c>
      <c r="N29" s="778">
        <v>0</v>
      </c>
      <c r="O29" s="778">
        <f>IF(D29="✓",0,0)</f>
        <v>0</v>
      </c>
      <c r="Q29" s="72"/>
    </row>
    <row r="30" spans="1:17" ht="15.75" customHeight="1" thickBot="1" x14ac:dyDescent="0.3">
      <c r="A30" s="479"/>
      <c r="B30" s="775"/>
      <c r="C30" s="754"/>
      <c r="D30" s="772"/>
      <c r="E30" s="761"/>
      <c r="F30" s="762"/>
      <c r="G30" s="783"/>
      <c r="H30" s="783"/>
      <c r="I30" s="783"/>
      <c r="J30" s="783"/>
      <c r="K30" s="783"/>
      <c r="L30" s="787"/>
      <c r="M30" s="785"/>
      <c r="N30" s="780"/>
      <c r="O30" s="779"/>
    </row>
    <row r="31" spans="1:17" ht="15.75" customHeight="1" x14ac:dyDescent="0.25">
      <c r="A31" s="477" t="s">
        <v>42</v>
      </c>
      <c r="B31" s="477" t="s">
        <v>172</v>
      </c>
      <c r="C31" s="503" t="s">
        <v>4</v>
      </c>
      <c r="D31" s="876"/>
      <c r="E31" s="192" t="s">
        <v>19</v>
      </c>
      <c r="F31" s="276" t="s">
        <v>329</v>
      </c>
      <c r="G31" s="463" t="s">
        <v>91</v>
      </c>
      <c r="H31" s="465"/>
      <c r="I31" s="465"/>
      <c r="J31" s="465"/>
      <c r="K31" s="465"/>
      <c r="L31" s="465"/>
      <c r="M31" s="466"/>
      <c r="N31" s="46">
        <v>2</v>
      </c>
      <c r="O31" s="32">
        <f>IF(AND(F31="✓",OR(F35="✓",F36="✓",F37="✓",F38="✓")),2,0)</f>
        <v>0</v>
      </c>
    </row>
    <row r="32" spans="1:17" ht="15.75" customHeight="1" x14ac:dyDescent="0.25">
      <c r="A32" s="478"/>
      <c r="B32" s="478"/>
      <c r="C32" s="504"/>
      <c r="D32" s="877"/>
      <c r="E32" s="178" t="s">
        <v>21</v>
      </c>
      <c r="F32" s="277" t="s">
        <v>329</v>
      </c>
      <c r="G32" s="431" t="s">
        <v>151</v>
      </c>
      <c r="H32" s="456"/>
      <c r="I32" s="456"/>
      <c r="J32" s="456"/>
      <c r="K32" s="456"/>
      <c r="L32" s="456"/>
      <c r="M32" s="457"/>
      <c r="N32" s="47">
        <v>5</v>
      </c>
      <c r="O32" s="30">
        <f>IF(AND(F32="✓",OR(F35="✓",F36="✓",F37="✓",F38="✓")),5,0)</f>
        <v>0</v>
      </c>
    </row>
    <row r="33" spans="1:15" ht="15.75" customHeight="1" x14ac:dyDescent="0.25">
      <c r="A33" s="478"/>
      <c r="B33" s="478"/>
      <c r="C33" s="504"/>
      <c r="D33" s="877"/>
      <c r="E33" s="193" t="s">
        <v>23</v>
      </c>
      <c r="F33" s="282" t="s">
        <v>329</v>
      </c>
      <c r="G33" s="464" t="s">
        <v>152</v>
      </c>
      <c r="H33" s="467"/>
      <c r="I33" s="467"/>
      <c r="J33" s="467"/>
      <c r="K33" s="467"/>
      <c r="L33" s="467"/>
      <c r="M33" s="468"/>
      <c r="N33" s="49">
        <v>10</v>
      </c>
      <c r="O33" s="39">
        <f>IF(AND(F33="✓",OR(F35="✓",F36="✓",F37="✓",F38="✓")),10,0)</f>
        <v>0</v>
      </c>
    </row>
    <row r="34" spans="1:15" ht="15.75" customHeight="1" thickBot="1" x14ac:dyDescent="0.3">
      <c r="A34" s="478"/>
      <c r="B34" s="478"/>
      <c r="C34" s="878" t="s">
        <v>8</v>
      </c>
      <c r="D34" s="879"/>
      <c r="E34" s="879"/>
      <c r="F34" s="289" t="s">
        <v>329</v>
      </c>
      <c r="G34" s="880"/>
      <c r="H34" s="879"/>
      <c r="I34" s="879"/>
      <c r="J34" s="879"/>
      <c r="K34" s="879"/>
      <c r="L34" s="879"/>
      <c r="M34" s="881"/>
      <c r="N34" s="53">
        <v>0</v>
      </c>
      <c r="O34" s="52">
        <f>IF(F34="✓",0,0)</f>
        <v>0</v>
      </c>
    </row>
    <row r="35" spans="1:15" s="72" customFormat="1" ht="15.75" customHeight="1" thickTop="1" x14ac:dyDescent="0.25">
      <c r="A35" s="646"/>
      <c r="B35" s="863" t="s">
        <v>190</v>
      </c>
      <c r="C35" s="866"/>
      <c r="D35" s="867"/>
      <c r="E35" s="255" t="s">
        <v>19</v>
      </c>
      <c r="F35" s="279" t="s">
        <v>329</v>
      </c>
      <c r="G35" s="872" t="s">
        <v>174</v>
      </c>
      <c r="H35" s="872"/>
      <c r="I35" s="873"/>
      <c r="J35" s="873"/>
      <c r="K35" s="873"/>
      <c r="L35" s="873"/>
      <c r="M35" s="873"/>
      <c r="N35" s="873"/>
      <c r="O35" s="874"/>
    </row>
    <row r="36" spans="1:15" s="72" customFormat="1" ht="15.75" customHeight="1" x14ac:dyDescent="0.25">
      <c r="A36" s="646"/>
      <c r="B36" s="864"/>
      <c r="C36" s="868"/>
      <c r="D36" s="869"/>
      <c r="E36" s="256" t="s">
        <v>21</v>
      </c>
      <c r="F36" s="277" t="s">
        <v>329</v>
      </c>
      <c r="G36" s="490" t="s">
        <v>175</v>
      </c>
      <c r="H36" s="490"/>
      <c r="I36" s="438"/>
      <c r="J36" s="438"/>
      <c r="K36" s="438"/>
      <c r="L36" s="438"/>
      <c r="M36" s="438"/>
      <c r="N36" s="438"/>
      <c r="O36" s="826"/>
    </row>
    <row r="37" spans="1:15" s="72" customFormat="1" ht="15.75" customHeight="1" x14ac:dyDescent="0.25">
      <c r="A37" s="646"/>
      <c r="B37" s="864"/>
      <c r="C37" s="868"/>
      <c r="D37" s="869"/>
      <c r="E37" s="256" t="s">
        <v>23</v>
      </c>
      <c r="F37" s="277" t="s">
        <v>329</v>
      </c>
      <c r="G37" s="490" t="s">
        <v>176</v>
      </c>
      <c r="H37" s="490"/>
      <c r="I37" s="438"/>
      <c r="J37" s="438"/>
      <c r="K37" s="438"/>
      <c r="L37" s="438"/>
      <c r="M37" s="438"/>
      <c r="N37" s="438"/>
      <c r="O37" s="826"/>
    </row>
    <row r="38" spans="1:15" s="72" customFormat="1" ht="15.75" customHeight="1" thickBot="1" x14ac:dyDescent="0.3">
      <c r="A38" s="647"/>
      <c r="B38" s="865"/>
      <c r="C38" s="870"/>
      <c r="D38" s="871"/>
      <c r="E38" s="257" t="s">
        <v>25</v>
      </c>
      <c r="F38" s="277" t="s">
        <v>329</v>
      </c>
      <c r="G38" s="827" t="s">
        <v>173</v>
      </c>
      <c r="H38" s="827"/>
      <c r="I38" s="828"/>
      <c r="J38" s="828"/>
      <c r="K38" s="828"/>
      <c r="L38" s="828"/>
      <c r="M38" s="828"/>
      <c r="N38" s="828"/>
      <c r="O38" s="829"/>
    </row>
    <row r="39" spans="1:15" ht="15.75" customHeight="1" x14ac:dyDescent="0.25">
      <c r="A39" s="477" t="s">
        <v>72</v>
      </c>
      <c r="B39" s="477" t="s">
        <v>213</v>
      </c>
      <c r="C39" s="503" t="s">
        <v>4</v>
      </c>
      <c r="D39" s="882"/>
      <c r="E39" s="883"/>
      <c r="F39" s="258"/>
      <c r="G39" s="463" t="s">
        <v>92</v>
      </c>
      <c r="H39" s="522"/>
      <c r="I39" s="523"/>
      <c r="J39" s="463" t="s">
        <v>93</v>
      </c>
      <c r="K39" s="465"/>
      <c r="L39" s="465"/>
      <c r="M39" s="466"/>
      <c r="N39" s="446">
        <v>8</v>
      </c>
      <c r="O39" s="446">
        <f>IF(F40="✓",8,0)</f>
        <v>0</v>
      </c>
    </row>
    <row r="40" spans="1:15" ht="15.75" customHeight="1" x14ac:dyDescent="0.25">
      <c r="A40" s="478"/>
      <c r="B40" s="478"/>
      <c r="C40" s="504"/>
      <c r="D40" s="884"/>
      <c r="E40" s="885"/>
      <c r="F40" s="824" t="s">
        <v>329</v>
      </c>
      <c r="G40" s="499"/>
      <c r="H40" s="432"/>
      <c r="I40" s="481"/>
      <c r="J40" s="583"/>
      <c r="K40" s="499"/>
      <c r="L40" s="499"/>
      <c r="M40" s="859"/>
      <c r="N40" s="875"/>
      <c r="O40" s="646"/>
    </row>
    <row r="41" spans="1:15" ht="15.75" customHeight="1" x14ac:dyDescent="0.25">
      <c r="A41" s="478"/>
      <c r="B41" s="478"/>
      <c r="C41" s="504"/>
      <c r="D41" s="884"/>
      <c r="E41" s="885"/>
      <c r="F41" s="825"/>
      <c r="G41" s="499"/>
      <c r="H41" s="432"/>
      <c r="I41" s="481"/>
      <c r="J41" s="583"/>
      <c r="K41" s="499"/>
      <c r="L41" s="499"/>
      <c r="M41" s="859"/>
      <c r="N41" s="875"/>
      <c r="O41" s="646"/>
    </row>
    <row r="42" spans="1:15" ht="15.75" customHeight="1" x14ac:dyDescent="0.25">
      <c r="A42" s="478"/>
      <c r="B42" s="478"/>
      <c r="C42" s="886"/>
      <c r="D42" s="887"/>
      <c r="E42" s="888"/>
      <c r="F42" s="291"/>
      <c r="G42" s="821"/>
      <c r="H42" s="822"/>
      <c r="I42" s="823"/>
      <c r="J42" s="860"/>
      <c r="K42" s="861"/>
      <c r="L42" s="861"/>
      <c r="M42" s="862"/>
      <c r="N42" s="875"/>
      <c r="O42" s="646"/>
    </row>
    <row r="43" spans="1:15" ht="15.75" customHeight="1" x14ac:dyDescent="0.25">
      <c r="A43" s="478"/>
      <c r="B43" s="478"/>
      <c r="C43" s="452" t="s">
        <v>8</v>
      </c>
      <c r="D43" s="455"/>
      <c r="E43" s="251" t="s">
        <v>19</v>
      </c>
      <c r="F43" s="279" t="s">
        <v>329</v>
      </c>
      <c r="G43" s="452" t="s">
        <v>304</v>
      </c>
      <c r="H43" s="454"/>
      <c r="I43" s="454"/>
      <c r="J43" s="454"/>
      <c r="K43" s="454"/>
      <c r="L43" s="454"/>
      <c r="M43" s="455"/>
      <c r="N43" s="50">
        <v>6</v>
      </c>
      <c r="O43" s="50">
        <f>IF(F43="✓",6,0)</f>
        <v>0</v>
      </c>
    </row>
    <row r="44" spans="1:15" ht="15.75" customHeight="1" thickBot="1" x14ac:dyDescent="0.3">
      <c r="A44" s="479"/>
      <c r="B44" s="479"/>
      <c r="C44" s="453"/>
      <c r="D44" s="819"/>
      <c r="E44" s="252" t="s">
        <v>21</v>
      </c>
      <c r="F44" s="277" t="s">
        <v>329</v>
      </c>
      <c r="G44" s="453" t="s">
        <v>94</v>
      </c>
      <c r="H44" s="820"/>
      <c r="I44" s="820"/>
      <c r="J44" s="820"/>
      <c r="K44" s="820"/>
      <c r="L44" s="820"/>
      <c r="M44" s="819"/>
      <c r="N44" s="48">
        <v>0</v>
      </c>
      <c r="O44" s="48">
        <f>IF(F44="✓",0,0)</f>
        <v>0</v>
      </c>
    </row>
    <row r="45" spans="1:15" ht="15.75" customHeight="1" x14ac:dyDescent="0.25">
      <c r="A45" s="477" t="s">
        <v>78</v>
      </c>
      <c r="B45" s="477" t="s">
        <v>95</v>
      </c>
      <c r="C45" s="463" t="s">
        <v>4</v>
      </c>
      <c r="D45" s="466"/>
      <c r="E45" s="253" t="s">
        <v>19</v>
      </c>
      <c r="F45" s="276" t="s">
        <v>329</v>
      </c>
      <c r="G45" s="463" t="s">
        <v>237</v>
      </c>
      <c r="H45" s="465"/>
      <c r="I45" s="465"/>
      <c r="J45" s="465"/>
      <c r="K45" s="465"/>
      <c r="L45" s="465"/>
      <c r="M45" s="466"/>
      <c r="N45" s="46">
        <v>6</v>
      </c>
      <c r="O45" s="46">
        <f>IF(F45="✓",6,0)</f>
        <v>0</v>
      </c>
    </row>
    <row r="46" spans="1:15" ht="27.75" customHeight="1" x14ac:dyDescent="0.25">
      <c r="A46" s="478"/>
      <c r="B46" s="478"/>
      <c r="C46" s="464"/>
      <c r="D46" s="468"/>
      <c r="E46" s="254" t="s">
        <v>21</v>
      </c>
      <c r="F46" s="282" t="s">
        <v>329</v>
      </c>
      <c r="G46" s="464" t="s">
        <v>238</v>
      </c>
      <c r="H46" s="467"/>
      <c r="I46" s="467"/>
      <c r="J46" s="467"/>
      <c r="K46" s="467"/>
      <c r="L46" s="467"/>
      <c r="M46" s="468"/>
      <c r="N46" s="49">
        <v>4</v>
      </c>
      <c r="O46" s="49">
        <f>IF(F46="✓",4,0)</f>
        <v>0</v>
      </c>
    </row>
    <row r="47" spans="1:15" ht="15.75" customHeight="1" x14ac:dyDescent="0.25">
      <c r="A47" s="478"/>
      <c r="B47" s="478"/>
      <c r="C47" s="452" t="s">
        <v>8</v>
      </c>
      <c r="D47" s="455"/>
      <c r="E47" s="251" t="s">
        <v>19</v>
      </c>
      <c r="F47" s="279" t="s">
        <v>329</v>
      </c>
      <c r="G47" s="452" t="s">
        <v>96</v>
      </c>
      <c r="H47" s="454"/>
      <c r="I47" s="454"/>
      <c r="J47" s="454"/>
      <c r="K47" s="454"/>
      <c r="L47" s="454"/>
      <c r="M47" s="455"/>
      <c r="N47" s="50">
        <v>2</v>
      </c>
      <c r="O47" s="50">
        <f>IF(F47="✓",2,0)</f>
        <v>0</v>
      </c>
    </row>
    <row r="48" spans="1:15" ht="15.75" customHeight="1" thickBot="1" x14ac:dyDescent="0.3">
      <c r="A48" s="479"/>
      <c r="B48" s="479"/>
      <c r="C48" s="453"/>
      <c r="D48" s="819"/>
      <c r="E48" s="252" t="s">
        <v>21</v>
      </c>
      <c r="F48" s="277" t="s">
        <v>329</v>
      </c>
      <c r="G48" s="453" t="s">
        <v>97</v>
      </c>
      <c r="H48" s="820"/>
      <c r="I48" s="820"/>
      <c r="J48" s="820"/>
      <c r="K48" s="820"/>
      <c r="L48" s="820"/>
      <c r="M48" s="819"/>
      <c r="N48" s="48">
        <v>0</v>
      </c>
      <c r="O48" s="48">
        <f>IF(F48="✓",0,0)</f>
        <v>0</v>
      </c>
    </row>
    <row r="49" spans="1:15" ht="15.75" customHeight="1" thickBot="1" x14ac:dyDescent="0.3">
      <c r="A49" s="473"/>
      <c r="B49" s="474"/>
      <c r="C49" s="474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5"/>
    </row>
    <row r="50" spans="1:15" ht="15.75" customHeight="1" thickBot="1" x14ac:dyDescent="0.3">
      <c r="A50" s="470" t="s">
        <v>63</v>
      </c>
      <c r="B50" s="471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2"/>
      <c r="N50" s="13">
        <v>60</v>
      </c>
      <c r="O50" s="13">
        <f>SUM(O3:O48)</f>
        <v>0</v>
      </c>
    </row>
    <row r="51" spans="1:15" ht="15.75" customHeight="1" x14ac:dyDescent="0.25">
      <c r="A51" s="486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</row>
  </sheetData>
  <sheetProtection algorithmName="SHA-512" hashValue="SOYs4uP/tuzuFifR0qp9Vlyait39xpNZn5JmuwB+r5IV/JF9kWKuy6TU626P4Oa3yhcD+FXbWd3nLg0l3NYmZQ==" saltValue="YCskz/3J/VZ0lMgGAwrWqg==" spinCount="100000" sheet="1" objects="1" scenarios="1"/>
  <protectedRanges>
    <protectedRange sqref="D5 D8 D11 D14 J15:L19 L29 G40:M42" name="Oblast2"/>
    <protectedRange sqref="H3:H24 D23:D30 F31:F38 F40 F43:F48" name="Oblast1"/>
  </protectedRanges>
  <mergeCells count="112">
    <mergeCell ref="D6:G7"/>
    <mergeCell ref="C6:C8"/>
    <mergeCell ref="I4:M4"/>
    <mergeCell ref="B20:B22"/>
    <mergeCell ref="B15:B16"/>
    <mergeCell ref="B17:B18"/>
    <mergeCell ref="C9:C11"/>
    <mergeCell ref="C12:C14"/>
    <mergeCell ref="D16:G16"/>
    <mergeCell ref="J15:L15"/>
    <mergeCell ref="J16:L16"/>
    <mergeCell ref="J17:L17"/>
    <mergeCell ref="J18:L18"/>
    <mergeCell ref="D5:F5"/>
    <mergeCell ref="D8:F8"/>
    <mergeCell ref="D11:F11"/>
    <mergeCell ref="D14:F14"/>
    <mergeCell ref="D19:G19"/>
    <mergeCell ref="I5:M5"/>
    <mergeCell ref="I8:M8"/>
    <mergeCell ref="I7:M7"/>
    <mergeCell ref="I6:M6"/>
    <mergeCell ref="A51:O51"/>
    <mergeCell ref="A49:O49"/>
    <mergeCell ref="A50:M50"/>
    <mergeCell ref="G31:M31"/>
    <mergeCell ref="G43:M43"/>
    <mergeCell ref="O39:O42"/>
    <mergeCell ref="B31:B34"/>
    <mergeCell ref="B45:B48"/>
    <mergeCell ref="J41:M41"/>
    <mergeCell ref="J42:M42"/>
    <mergeCell ref="A39:A44"/>
    <mergeCell ref="B35:B38"/>
    <mergeCell ref="C35:D38"/>
    <mergeCell ref="G35:O35"/>
    <mergeCell ref="A31:A38"/>
    <mergeCell ref="N39:N42"/>
    <mergeCell ref="C31:D33"/>
    <mergeCell ref="G32:M32"/>
    <mergeCell ref="G33:M33"/>
    <mergeCell ref="J40:M40"/>
    <mergeCell ref="C34:E34"/>
    <mergeCell ref="G34:M34"/>
    <mergeCell ref="C39:E42"/>
    <mergeCell ref="G39:I39"/>
    <mergeCell ref="G36:O36"/>
    <mergeCell ref="G37:O37"/>
    <mergeCell ref="G38:O38"/>
    <mergeCell ref="G27:M28"/>
    <mergeCell ref="E23:G23"/>
    <mergeCell ref="E24:G24"/>
    <mergeCell ref="E25:M25"/>
    <mergeCell ref="E26:M26"/>
    <mergeCell ref="D9:G10"/>
    <mergeCell ref="D12:G13"/>
    <mergeCell ref="D17:G17"/>
    <mergeCell ref="I14:M14"/>
    <mergeCell ref="I13:M13"/>
    <mergeCell ref="I12:M12"/>
    <mergeCell ref="I11:M11"/>
    <mergeCell ref="I10:M10"/>
    <mergeCell ref="I23:M23"/>
    <mergeCell ref="D15:G15"/>
    <mergeCell ref="A45:A48"/>
    <mergeCell ref="C45:D46"/>
    <mergeCell ref="G45:M45"/>
    <mergeCell ref="G46:M46"/>
    <mergeCell ref="C47:D48"/>
    <mergeCell ref="G47:M47"/>
    <mergeCell ref="G48:M48"/>
    <mergeCell ref="C43:D44"/>
    <mergeCell ref="B39:B44"/>
    <mergeCell ref="G44:M44"/>
    <mergeCell ref="J39:M39"/>
    <mergeCell ref="G40:I40"/>
    <mergeCell ref="G41:I41"/>
    <mergeCell ref="G42:I42"/>
    <mergeCell ref="F40:F41"/>
    <mergeCell ref="A1:O1"/>
    <mergeCell ref="A27:A30"/>
    <mergeCell ref="B27:B30"/>
    <mergeCell ref="A2:O2"/>
    <mergeCell ref="O27:O28"/>
    <mergeCell ref="O29:O30"/>
    <mergeCell ref="N27:N28"/>
    <mergeCell ref="N29:N30"/>
    <mergeCell ref="G29:K30"/>
    <mergeCell ref="M29:M30"/>
    <mergeCell ref="L29:L30"/>
    <mergeCell ref="A23:A26"/>
    <mergeCell ref="B23:B26"/>
    <mergeCell ref="B10:B14"/>
    <mergeCell ref="I3:M3"/>
    <mergeCell ref="A3:A22"/>
    <mergeCell ref="C20:G22"/>
    <mergeCell ref="B3:B6"/>
    <mergeCell ref="B7:B8"/>
    <mergeCell ref="D18:G18"/>
    <mergeCell ref="I24:M24"/>
    <mergeCell ref="I9:M9"/>
    <mergeCell ref="C3:C5"/>
    <mergeCell ref="D3:G4"/>
    <mergeCell ref="C27:C28"/>
    <mergeCell ref="C29:C30"/>
    <mergeCell ref="E27:F28"/>
    <mergeCell ref="E29:F30"/>
    <mergeCell ref="I20:M20"/>
    <mergeCell ref="I21:M21"/>
    <mergeCell ref="I22:M22"/>
    <mergeCell ref="D27:D28"/>
    <mergeCell ref="D29:D30"/>
  </mergeCells>
  <dataValidations count="2">
    <dataValidation type="list" allowBlank="1" showInputMessage="1" showErrorMessage="1" sqref="D27:D30" xr:uid="{6A40DF6C-804E-4DB5-9878-C998058DC699}">
      <formula1>"✓,-"</formula1>
    </dataValidation>
    <dataValidation type="list" showInputMessage="1" showErrorMessage="1" errorTitle="Neplatná položka!" error="Použíjte prosím možnosti ze seznamu." sqref="H3:H19 H20:H22 D23:D26 F31:F38 F43:F48 F40:F41" xr:uid="{8E36EDF6-FDBA-4A4D-8A58-1F639BECA1A9}">
      <formula1>"✓,-"</formula1>
    </dataValidation>
  </dataValidations>
  <pageMargins left="0.25" right="0.25" top="0.75" bottom="0.75" header="0.3" footer="0.3"/>
  <pageSetup paperSize="9" orientation="portrait" r:id="rId1"/>
  <ignoredErrors>
    <ignoredError sqref="O4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1377-2438-404A-BC81-1C92F194D8C6}">
  <sheetPr>
    <tabColor theme="9" tint="0.39997558519241921"/>
    <pageSetUpPr fitToPage="1"/>
  </sheetPr>
  <dimension ref="A1:M62"/>
  <sheetViews>
    <sheetView zoomScale="110" zoomScaleNormal="110" workbookViewId="0">
      <selection activeCell="N48" sqref="N48"/>
    </sheetView>
  </sheetViews>
  <sheetFormatPr defaultRowHeight="15" x14ac:dyDescent="0.25"/>
  <cols>
    <col min="1" max="1" width="2.85546875" customWidth="1"/>
    <col min="2" max="2" width="30.5703125" customWidth="1"/>
    <col min="3" max="3" width="3.140625" customWidth="1"/>
    <col min="4" max="4" width="5.5703125" customWidth="1"/>
    <col min="5" max="5" width="5.5703125" style="72" customWidth="1"/>
    <col min="6" max="6" width="3.140625" customWidth="1"/>
    <col min="7" max="7" width="5.5703125" style="72" customWidth="1"/>
    <col min="8" max="8" width="43.5703125" customWidth="1"/>
    <col min="9" max="9" width="5.42578125" customWidth="1"/>
    <col min="10" max="10" width="6.140625" customWidth="1"/>
  </cols>
  <sheetData>
    <row r="1" spans="1:13" ht="15.75" thickBot="1" x14ac:dyDescent="0.3">
      <c r="A1" s="500" t="s">
        <v>98</v>
      </c>
      <c r="B1" s="501"/>
      <c r="C1" s="501"/>
      <c r="D1" s="501"/>
      <c r="E1" s="501"/>
      <c r="F1" s="501"/>
      <c r="G1" s="501"/>
      <c r="H1" s="501"/>
      <c r="I1" s="501"/>
      <c r="J1" s="502"/>
    </row>
    <row r="2" spans="1:13" ht="15.75" thickBot="1" x14ac:dyDescent="0.3">
      <c r="A2" s="365"/>
      <c r="B2" s="365"/>
      <c r="C2" s="365"/>
      <c r="D2" s="365"/>
      <c r="E2" s="365"/>
      <c r="F2" s="365"/>
      <c r="G2" s="365"/>
      <c r="H2" s="365"/>
      <c r="I2" s="365"/>
      <c r="J2" s="365"/>
    </row>
    <row r="3" spans="1:13" ht="15.95" customHeight="1" x14ac:dyDescent="0.25">
      <c r="A3" s="478" t="s">
        <v>18</v>
      </c>
      <c r="B3" s="927" t="s">
        <v>233</v>
      </c>
      <c r="C3" s="192" t="s">
        <v>19</v>
      </c>
      <c r="D3" s="276" t="s">
        <v>329</v>
      </c>
      <c r="E3" s="931" t="s">
        <v>308</v>
      </c>
      <c r="F3" s="522"/>
      <c r="G3" s="522"/>
      <c r="H3" s="523"/>
      <c r="I3" s="46">
        <v>5</v>
      </c>
      <c r="J3" s="32">
        <f>IF(D3="✓",5,0)</f>
        <v>0</v>
      </c>
      <c r="M3" s="72"/>
    </row>
    <row r="4" spans="1:13" s="72" customFormat="1" ht="15.95" customHeight="1" x14ac:dyDescent="0.25">
      <c r="A4" s="478"/>
      <c r="B4" s="897"/>
      <c r="C4" s="178" t="s">
        <v>21</v>
      </c>
      <c r="D4" s="277" t="s">
        <v>329</v>
      </c>
      <c r="E4" s="932" t="s">
        <v>309</v>
      </c>
      <c r="F4" s="432"/>
      <c r="G4" s="432"/>
      <c r="H4" s="481"/>
      <c r="I4" s="92">
        <v>2</v>
      </c>
      <c r="J4" s="38">
        <f>IF(D4="✓",2,0)</f>
        <v>0</v>
      </c>
    </row>
    <row r="5" spans="1:13" s="72" customFormat="1" ht="28.5" customHeight="1" thickBot="1" x14ac:dyDescent="0.3">
      <c r="A5" s="478"/>
      <c r="B5" s="897"/>
      <c r="C5" s="266" t="s">
        <v>23</v>
      </c>
      <c r="D5" s="277" t="s">
        <v>329</v>
      </c>
      <c r="E5" s="919" t="s">
        <v>375</v>
      </c>
      <c r="F5" s="920"/>
      <c r="G5" s="920"/>
      <c r="H5" s="921"/>
      <c r="I5" s="260">
        <v>2</v>
      </c>
      <c r="J5" s="261">
        <f>IF(D5="✓",2,0)</f>
        <v>0</v>
      </c>
    </row>
    <row r="6" spans="1:13" s="72" customFormat="1" ht="15.95" customHeight="1" x14ac:dyDescent="0.25">
      <c r="A6" s="478"/>
      <c r="B6" s="928" t="s">
        <v>312</v>
      </c>
      <c r="C6" s="504"/>
      <c r="D6" s="922"/>
      <c r="E6" s="281" t="s">
        <v>329</v>
      </c>
      <c r="F6" s="925" t="s">
        <v>364</v>
      </c>
      <c r="G6" s="926"/>
      <c r="H6" s="926"/>
      <c r="I6" s="262">
        <v>1</v>
      </c>
      <c r="J6" s="38">
        <f>IF(E6="✓",1,0)</f>
        <v>0</v>
      </c>
    </row>
    <row r="7" spans="1:13" ht="15.95" customHeight="1" x14ac:dyDescent="0.25">
      <c r="A7" s="478"/>
      <c r="B7" s="929"/>
      <c r="C7" s="504"/>
      <c r="D7" s="923"/>
      <c r="E7" s="277" t="s">
        <v>329</v>
      </c>
      <c r="F7" s="431" t="s">
        <v>365</v>
      </c>
      <c r="G7" s="456"/>
      <c r="H7" s="456"/>
      <c r="I7" s="30">
        <v>1</v>
      </c>
      <c r="J7" s="30">
        <f>IF(E7="✓",1,0)</f>
        <v>0</v>
      </c>
    </row>
    <row r="8" spans="1:13" ht="15.95" customHeight="1" x14ac:dyDescent="0.25">
      <c r="A8" s="478"/>
      <c r="B8" s="929"/>
      <c r="C8" s="504"/>
      <c r="D8" s="923"/>
      <c r="E8" s="277" t="s">
        <v>329</v>
      </c>
      <c r="F8" s="431" t="s">
        <v>366</v>
      </c>
      <c r="G8" s="456"/>
      <c r="H8" s="456"/>
      <c r="I8" s="30">
        <v>1</v>
      </c>
      <c r="J8" s="30">
        <f>IF(E8="✓",1,0)</f>
        <v>0</v>
      </c>
      <c r="L8" s="72"/>
      <c r="M8" s="72"/>
    </row>
    <row r="9" spans="1:13" ht="15.95" customHeight="1" thickBot="1" x14ac:dyDescent="0.3">
      <c r="A9" s="478"/>
      <c r="B9" s="929"/>
      <c r="C9" s="504"/>
      <c r="D9" s="924"/>
      <c r="E9" s="277" t="s">
        <v>329</v>
      </c>
      <c r="F9" s="482" t="s">
        <v>367</v>
      </c>
      <c r="G9" s="933"/>
      <c r="H9" s="933"/>
      <c r="I9" s="94">
        <v>1</v>
      </c>
      <c r="J9" s="39">
        <f>IF(E9="✓",1,0)</f>
        <v>0</v>
      </c>
    </row>
    <row r="10" spans="1:13" s="72" customFormat="1" ht="15.95" customHeight="1" thickTop="1" x14ac:dyDescent="0.25">
      <c r="A10" s="478"/>
      <c r="B10" s="929"/>
      <c r="C10" s="478"/>
      <c r="D10" s="276" t="s">
        <v>329</v>
      </c>
      <c r="E10" s="565" t="s">
        <v>310</v>
      </c>
      <c r="F10" s="434"/>
      <c r="G10" s="434"/>
      <c r="H10" s="690"/>
      <c r="I10" s="95">
        <v>2</v>
      </c>
      <c r="J10" s="95">
        <f>IF(D10="✓",2,0)</f>
        <v>0</v>
      </c>
    </row>
    <row r="11" spans="1:13" s="72" customFormat="1" ht="15.95" customHeight="1" thickBot="1" x14ac:dyDescent="0.3">
      <c r="A11" s="478"/>
      <c r="B11" s="930"/>
      <c r="C11" s="479"/>
      <c r="D11" s="277" t="s">
        <v>329</v>
      </c>
      <c r="E11" s="820" t="s">
        <v>311</v>
      </c>
      <c r="F11" s="489"/>
      <c r="G11" s="489"/>
      <c r="H11" s="560"/>
      <c r="I11" s="48">
        <v>1</v>
      </c>
      <c r="J11" s="33">
        <f>IF(D11="✓",1,0)</f>
        <v>0</v>
      </c>
    </row>
    <row r="12" spans="1:13" ht="15.95" customHeight="1" x14ac:dyDescent="0.25">
      <c r="A12" s="478"/>
      <c r="B12" s="773" t="s">
        <v>260</v>
      </c>
      <c r="C12" s="582" t="s">
        <v>4</v>
      </c>
      <c r="D12" s="915"/>
      <c r="E12" s="936" t="s">
        <v>329</v>
      </c>
      <c r="F12" s="296" t="s">
        <v>19</v>
      </c>
      <c r="G12" s="297" t="s">
        <v>329</v>
      </c>
      <c r="H12" s="124" t="s">
        <v>99</v>
      </c>
      <c r="I12" s="914">
        <v>3</v>
      </c>
      <c r="J12" s="914">
        <f>IF(AND(E12="✓",OR(G12="✓",G13="✓")),3,0)</f>
        <v>0</v>
      </c>
      <c r="M12" s="72"/>
    </row>
    <row r="13" spans="1:13" ht="15.95" customHeight="1" x14ac:dyDescent="0.25">
      <c r="A13" s="478"/>
      <c r="B13" s="642"/>
      <c r="C13" s="916"/>
      <c r="D13" s="917"/>
      <c r="E13" s="937"/>
      <c r="F13" s="298" t="s">
        <v>21</v>
      </c>
      <c r="G13" s="299" t="s">
        <v>329</v>
      </c>
      <c r="H13" s="123" t="s">
        <v>251</v>
      </c>
      <c r="I13" s="918"/>
      <c r="J13" s="642"/>
      <c r="M13" s="72"/>
    </row>
    <row r="14" spans="1:13" ht="15.95" customHeight="1" x14ac:dyDescent="0.25">
      <c r="A14" s="478"/>
      <c r="B14" s="642"/>
      <c r="C14" s="938" t="s">
        <v>100</v>
      </c>
      <c r="D14" s="939"/>
      <c r="E14" s="278" t="s">
        <v>329</v>
      </c>
      <c r="F14" s="949"/>
      <c r="G14" s="939"/>
      <c r="H14" s="950"/>
      <c r="I14" s="115">
        <v>2</v>
      </c>
      <c r="J14" s="116">
        <f>IF(E14="✓",2,0)</f>
        <v>0</v>
      </c>
      <c r="M14" s="72"/>
    </row>
    <row r="15" spans="1:13" ht="15.95" customHeight="1" thickBot="1" x14ac:dyDescent="0.3">
      <c r="A15" s="479"/>
      <c r="B15" s="125" t="s">
        <v>215</v>
      </c>
      <c r="C15" s="940" t="s">
        <v>8</v>
      </c>
      <c r="D15" s="941"/>
      <c r="E15" s="283" t="s">
        <v>329</v>
      </c>
      <c r="F15" s="947"/>
      <c r="G15" s="941"/>
      <c r="H15" s="948"/>
      <c r="I15" s="117">
        <v>0</v>
      </c>
      <c r="J15" s="117">
        <f>IF(E15="✓",0,0)</f>
        <v>0</v>
      </c>
      <c r="M15" s="72"/>
    </row>
    <row r="16" spans="1:13" ht="18.95" customHeight="1" x14ac:dyDescent="0.25">
      <c r="A16" s="477" t="s">
        <v>27</v>
      </c>
      <c r="B16" s="477" t="s">
        <v>101</v>
      </c>
      <c r="C16" s="192" t="s">
        <v>19</v>
      </c>
      <c r="D16" s="276" t="s">
        <v>329</v>
      </c>
      <c r="E16" s="463" t="s">
        <v>102</v>
      </c>
      <c r="F16" s="522"/>
      <c r="G16" s="522"/>
      <c r="H16" s="523"/>
      <c r="I16" s="46">
        <v>4</v>
      </c>
      <c r="J16" s="32">
        <f>IF(D16="✓",4,0)</f>
        <v>0</v>
      </c>
    </row>
    <row r="17" spans="1:12" ht="18.95" customHeight="1" x14ac:dyDescent="0.25">
      <c r="A17" s="478"/>
      <c r="B17" s="478"/>
      <c r="C17" s="178" t="s">
        <v>21</v>
      </c>
      <c r="D17" s="277" t="s">
        <v>329</v>
      </c>
      <c r="E17" s="431" t="s">
        <v>103</v>
      </c>
      <c r="F17" s="432"/>
      <c r="G17" s="432"/>
      <c r="H17" s="481"/>
      <c r="I17" s="47">
        <v>3</v>
      </c>
      <c r="J17" s="30">
        <f>IF(D17="✓",3,0)</f>
        <v>0</v>
      </c>
    </row>
    <row r="18" spans="1:12" ht="18.95" customHeight="1" thickBot="1" x14ac:dyDescent="0.3">
      <c r="A18" s="478"/>
      <c r="B18" s="959"/>
      <c r="C18" s="181" t="s">
        <v>23</v>
      </c>
      <c r="D18" s="280" t="s">
        <v>329</v>
      </c>
      <c r="E18" s="482" t="s">
        <v>36</v>
      </c>
      <c r="F18" s="483"/>
      <c r="G18" s="483"/>
      <c r="H18" s="484"/>
      <c r="I18" s="93">
        <v>0</v>
      </c>
      <c r="J18" s="94">
        <f>IF(D18="✓",0,0)</f>
        <v>0</v>
      </c>
    </row>
    <row r="19" spans="1:12" ht="33.6" customHeight="1" thickTop="1" x14ac:dyDescent="0.25">
      <c r="A19" s="478"/>
      <c r="B19" s="478" t="s">
        <v>220</v>
      </c>
      <c r="C19" s="264" t="s">
        <v>19</v>
      </c>
      <c r="D19" s="287" t="s">
        <v>329</v>
      </c>
      <c r="E19" s="942" t="s">
        <v>368</v>
      </c>
      <c r="F19" s="943"/>
      <c r="G19" s="943"/>
      <c r="H19" s="944"/>
      <c r="I19" s="92">
        <v>3</v>
      </c>
      <c r="J19" s="38">
        <f>IF(D19="✓",3,0)</f>
        <v>0</v>
      </c>
    </row>
    <row r="20" spans="1:12" s="72" customFormat="1" ht="33.6" customHeight="1" thickBot="1" x14ac:dyDescent="0.3">
      <c r="A20" s="478"/>
      <c r="B20" s="646"/>
      <c r="C20" s="267"/>
      <c r="D20" s="280" t="s">
        <v>329</v>
      </c>
      <c r="E20" s="945" t="s">
        <v>369</v>
      </c>
      <c r="F20" s="920"/>
      <c r="G20" s="920"/>
      <c r="H20" s="921"/>
      <c r="I20" s="260">
        <v>5</v>
      </c>
      <c r="J20" s="261">
        <f>IF(D20="✓",5,0)</f>
        <v>0</v>
      </c>
    </row>
    <row r="21" spans="1:12" ht="33.6" customHeight="1" x14ac:dyDescent="0.25">
      <c r="A21" s="478"/>
      <c r="B21" s="646"/>
      <c r="C21" s="264" t="s">
        <v>21</v>
      </c>
      <c r="D21" s="281" t="s">
        <v>329</v>
      </c>
      <c r="E21" s="942" t="s">
        <v>232</v>
      </c>
      <c r="F21" s="943"/>
      <c r="G21" s="943"/>
      <c r="H21" s="944"/>
      <c r="I21" s="92">
        <v>0</v>
      </c>
      <c r="J21" s="38">
        <f>IF(D21="✓",0,0)</f>
        <v>0</v>
      </c>
    </row>
    <row r="22" spans="1:12" ht="33.6" customHeight="1" thickBot="1" x14ac:dyDescent="0.3">
      <c r="A22" s="478"/>
      <c r="B22" s="934" t="s">
        <v>221</v>
      </c>
      <c r="C22" s="267"/>
      <c r="D22" s="280" t="s">
        <v>329</v>
      </c>
      <c r="E22" s="945" t="s">
        <v>216</v>
      </c>
      <c r="F22" s="920"/>
      <c r="G22" s="920"/>
      <c r="H22" s="921"/>
      <c r="I22" s="261">
        <v>2</v>
      </c>
      <c r="J22" s="261">
        <f>IF(D22="✓",2,0)</f>
        <v>0</v>
      </c>
    </row>
    <row r="23" spans="1:12" ht="18" customHeight="1" thickBot="1" x14ac:dyDescent="0.3">
      <c r="A23" s="479"/>
      <c r="B23" s="935"/>
      <c r="C23" s="265" t="s">
        <v>23</v>
      </c>
      <c r="D23" s="281" t="s">
        <v>329</v>
      </c>
      <c r="E23" s="946" t="s">
        <v>104</v>
      </c>
      <c r="F23" s="768"/>
      <c r="G23" s="768"/>
      <c r="H23" s="717"/>
      <c r="I23" s="89">
        <v>10</v>
      </c>
      <c r="J23" s="84">
        <f>IF(D23="✓",10,0)</f>
        <v>0</v>
      </c>
    </row>
    <row r="24" spans="1:12" ht="27.95" customHeight="1" x14ac:dyDescent="0.25">
      <c r="A24" s="477" t="s">
        <v>33</v>
      </c>
      <c r="B24" s="960" t="s">
        <v>223</v>
      </c>
      <c r="C24" s="223" t="s">
        <v>19</v>
      </c>
      <c r="D24" s="276" t="s">
        <v>329</v>
      </c>
      <c r="E24" s="957" t="s">
        <v>256</v>
      </c>
      <c r="F24" s="522"/>
      <c r="G24" s="522"/>
      <c r="H24" s="523"/>
      <c r="I24" s="32">
        <v>3</v>
      </c>
      <c r="J24" s="32">
        <f>IF(D24="✓",3,0)</f>
        <v>0</v>
      </c>
    </row>
    <row r="25" spans="1:12" ht="27.95" customHeight="1" x14ac:dyDescent="0.25">
      <c r="A25" s="478"/>
      <c r="B25" s="961"/>
      <c r="C25" s="259" t="s">
        <v>21</v>
      </c>
      <c r="D25" s="277" t="s">
        <v>329</v>
      </c>
      <c r="E25" s="958" t="s">
        <v>255</v>
      </c>
      <c r="F25" s="432"/>
      <c r="G25" s="432"/>
      <c r="H25" s="481"/>
      <c r="I25" s="47">
        <v>3</v>
      </c>
      <c r="J25" s="30">
        <f>IF(D25="✓",3,0)</f>
        <v>0</v>
      </c>
    </row>
    <row r="26" spans="1:12" ht="27.95" customHeight="1" thickBot="1" x14ac:dyDescent="0.3">
      <c r="A26" s="478"/>
      <c r="B26" s="961"/>
      <c r="C26" s="193" t="s">
        <v>23</v>
      </c>
      <c r="D26" s="280" t="s">
        <v>329</v>
      </c>
      <c r="E26" s="464" t="s">
        <v>105</v>
      </c>
      <c r="F26" s="903"/>
      <c r="G26" s="903"/>
      <c r="H26" s="954"/>
      <c r="I26" s="49">
        <v>3</v>
      </c>
      <c r="J26" s="39">
        <f>IF(D26="✓",3,0)</f>
        <v>0</v>
      </c>
      <c r="L26" s="72"/>
    </row>
    <row r="27" spans="1:12" ht="27.95" customHeight="1" x14ac:dyDescent="0.25">
      <c r="A27" s="478"/>
      <c r="B27" s="961"/>
      <c r="C27" s="268" t="s">
        <v>25</v>
      </c>
      <c r="D27" s="281" t="s">
        <v>329</v>
      </c>
      <c r="E27" s="925" t="s">
        <v>217</v>
      </c>
      <c r="F27" s="955"/>
      <c r="G27" s="955"/>
      <c r="H27" s="956"/>
      <c r="I27" s="269">
        <v>5</v>
      </c>
      <c r="J27" s="262">
        <f>IF(D27="✓",5,0)</f>
        <v>0</v>
      </c>
    </row>
    <row r="28" spans="1:12" s="72" customFormat="1" ht="15" customHeight="1" thickBot="1" x14ac:dyDescent="0.3">
      <c r="A28" s="478"/>
      <c r="B28" s="962"/>
      <c r="C28" s="267"/>
      <c r="D28" s="280" t="s">
        <v>329</v>
      </c>
      <c r="E28" s="945" t="s">
        <v>218</v>
      </c>
      <c r="F28" s="920"/>
      <c r="G28" s="920"/>
      <c r="H28" s="921"/>
      <c r="I28" s="260">
        <v>1</v>
      </c>
      <c r="J28" s="261">
        <f>IF(D28="✓",1,0)</f>
        <v>0</v>
      </c>
    </row>
    <row r="29" spans="1:12" ht="27.95" customHeight="1" x14ac:dyDescent="0.25">
      <c r="A29" s="478"/>
      <c r="B29" s="87" t="s">
        <v>225</v>
      </c>
      <c r="C29" s="268" t="s">
        <v>41</v>
      </c>
      <c r="D29" s="281" t="s">
        <v>329</v>
      </c>
      <c r="E29" s="925" t="s">
        <v>222</v>
      </c>
      <c r="F29" s="955"/>
      <c r="G29" s="955"/>
      <c r="H29" s="956"/>
      <c r="I29" s="269">
        <v>5</v>
      </c>
      <c r="J29" s="262">
        <f>IF(D29="✓",5,0)</f>
        <v>0</v>
      </c>
    </row>
    <row r="30" spans="1:12" s="72" customFormat="1" ht="15.95" customHeight="1" thickBot="1" x14ac:dyDescent="0.3">
      <c r="A30" s="478"/>
      <c r="B30" s="951" t="s">
        <v>224</v>
      </c>
      <c r="C30" s="267"/>
      <c r="D30" s="280" t="s">
        <v>329</v>
      </c>
      <c r="E30" s="945" t="s">
        <v>219</v>
      </c>
      <c r="F30" s="920"/>
      <c r="G30" s="920"/>
      <c r="H30" s="921"/>
      <c r="I30" s="260">
        <v>1</v>
      </c>
      <c r="J30" s="261">
        <f>IF(D30="✓",1,0)</f>
        <v>0</v>
      </c>
    </row>
    <row r="31" spans="1:12" ht="15.95" customHeight="1" x14ac:dyDescent="0.25">
      <c r="A31" s="478"/>
      <c r="B31" s="952"/>
      <c r="C31" s="177" t="s">
        <v>48</v>
      </c>
      <c r="D31" s="281" t="s">
        <v>329</v>
      </c>
      <c r="E31" s="942" t="s">
        <v>106</v>
      </c>
      <c r="F31" s="943"/>
      <c r="G31" s="943"/>
      <c r="H31" s="944"/>
      <c r="I31" s="92">
        <v>5</v>
      </c>
      <c r="J31" s="38">
        <f>IF(D31="✓",5,0)</f>
        <v>0</v>
      </c>
    </row>
    <row r="32" spans="1:12" ht="29.1" customHeight="1" x14ac:dyDescent="0.25">
      <c r="A32" s="478"/>
      <c r="B32" s="952"/>
      <c r="C32" s="178" t="s">
        <v>50</v>
      </c>
      <c r="D32" s="277" t="s">
        <v>329</v>
      </c>
      <c r="E32" s="431" t="s">
        <v>107</v>
      </c>
      <c r="F32" s="432"/>
      <c r="G32" s="432"/>
      <c r="H32" s="481"/>
      <c r="I32" s="47">
        <v>10</v>
      </c>
      <c r="J32" s="30">
        <f>IF(D32="✓",10,0)</f>
        <v>0</v>
      </c>
    </row>
    <row r="33" spans="1:12" ht="29.1" customHeight="1" thickBot="1" x14ac:dyDescent="0.3">
      <c r="A33" s="479"/>
      <c r="B33" s="953"/>
      <c r="C33" s="136" t="s">
        <v>52</v>
      </c>
      <c r="D33" s="277" t="s">
        <v>329</v>
      </c>
      <c r="E33" s="453" t="s">
        <v>108</v>
      </c>
      <c r="F33" s="489"/>
      <c r="G33" s="489"/>
      <c r="H33" s="560"/>
      <c r="I33" s="48">
        <v>10</v>
      </c>
      <c r="J33" s="33">
        <f>IF(D33="✓",10,0)</f>
        <v>0</v>
      </c>
    </row>
    <row r="34" spans="1:12" ht="15.75" customHeight="1" x14ac:dyDescent="0.25">
      <c r="A34" s="773" t="s">
        <v>42</v>
      </c>
      <c r="B34" s="966" t="s">
        <v>370</v>
      </c>
      <c r="C34" s="192" t="s">
        <v>19</v>
      </c>
      <c r="D34" s="276" t="s">
        <v>329</v>
      </c>
      <c r="E34" s="463" t="s">
        <v>109</v>
      </c>
      <c r="F34" s="522"/>
      <c r="G34" s="522"/>
      <c r="H34" s="523"/>
      <c r="I34" s="46">
        <v>2</v>
      </c>
      <c r="J34" s="32">
        <f>IF(D34="✓",2,0)</f>
        <v>0</v>
      </c>
    </row>
    <row r="35" spans="1:12" ht="27.95" customHeight="1" x14ac:dyDescent="0.25">
      <c r="A35" s="645"/>
      <c r="B35" s="967"/>
      <c r="C35" s="178" t="s">
        <v>21</v>
      </c>
      <c r="D35" s="277" t="s">
        <v>329</v>
      </c>
      <c r="E35" s="431" t="s">
        <v>110</v>
      </c>
      <c r="F35" s="432"/>
      <c r="G35" s="432"/>
      <c r="H35" s="481"/>
      <c r="I35" s="47">
        <v>2</v>
      </c>
      <c r="J35" s="30">
        <f>IF(D35="✓",2,0)</f>
        <v>0</v>
      </c>
    </row>
    <row r="36" spans="1:12" ht="27.95" customHeight="1" x14ac:dyDescent="0.25">
      <c r="A36" s="645"/>
      <c r="B36" s="967"/>
      <c r="C36" s="178" t="s">
        <v>23</v>
      </c>
      <c r="D36" s="277" t="s">
        <v>329</v>
      </c>
      <c r="E36" s="431" t="s">
        <v>111</v>
      </c>
      <c r="F36" s="432"/>
      <c r="G36" s="432"/>
      <c r="H36" s="481"/>
      <c r="I36" s="47">
        <v>5</v>
      </c>
      <c r="J36" s="30">
        <f>IF(D36="✓",5,0)</f>
        <v>0</v>
      </c>
    </row>
    <row r="37" spans="1:12" ht="27.95" customHeight="1" x14ac:dyDescent="0.25">
      <c r="A37" s="645"/>
      <c r="B37" s="270" t="s">
        <v>372</v>
      </c>
      <c r="C37" s="193" t="s">
        <v>25</v>
      </c>
      <c r="D37" s="277" t="s">
        <v>329</v>
      </c>
      <c r="E37" s="431" t="s">
        <v>112</v>
      </c>
      <c r="F37" s="432"/>
      <c r="G37" s="432"/>
      <c r="H37" s="481"/>
      <c r="I37" s="49">
        <v>2</v>
      </c>
      <c r="J37" s="39">
        <f>IF(D37="✓",2,0)</f>
        <v>0</v>
      </c>
    </row>
    <row r="38" spans="1:12" s="72" customFormat="1" ht="15.95" customHeight="1" x14ac:dyDescent="0.25">
      <c r="A38" s="645"/>
      <c r="B38" s="270" t="s">
        <v>371</v>
      </c>
      <c r="C38" s="263" t="s">
        <v>41</v>
      </c>
      <c r="D38" s="277" t="s">
        <v>329</v>
      </c>
      <c r="E38" s="970" t="s">
        <v>257</v>
      </c>
      <c r="F38" s="822"/>
      <c r="G38" s="822"/>
      <c r="H38" s="823"/>
      <c r="I38" s="111">
        <v>10</v>
      </c>
      <c r="J38" s="39">
        <f>IF(D38="✓",10,0)</f>
        <v>0</v>
      </c>
      <c r="K38" s="118"/>
    </row>
    <row r="39" spans="1:12" ht="15.95" customHeight="1" thickBot="1" x14ac:dyDescent="0.3">
      <c r="A39" s="963"/>
      <c r="B39" s="271"/>
      <c r="C39" s="964" t="s">
        <v>8</v>
      </c>
      <c r="D39" s="965"/>
      <c r="E39" s="283" t="s">
        <v>329</v>
      </c>
      <c r="F39" s="442"/>
      <c r="G39" s="941"/>
      <c r="H39" s="948"/>
      <c r="I39" s="53">
        <v>0</v>
      </c>
      <c r="J39" s="110">
        <f>IF(E39="✓",0,0)</f>
        <v>0</v>
      </c>
    </row>
    <row r="40" spans="1:12" ht="15.95" customHeight="1" x14ac:dyDescent="0.25">
      <c r="A40" s="773" t="s">
        <v>72</v>
      </c>
      <c r="B40" s="966" t="s">
        <v>373</v>
      </c>
      <c r="C40" s="192" t="s">
        <v>19</v>
      </c>
      <c r="D40" s="276" t="s">
        <v>329</v>
      </c>
      <c r="E40" s="465" t="s">
        <v>113</v>
      </c>
      <c r="F40" s="522"/>
      <c r="G40" s="522"/>
      <c r="H40" s="523"/>
      <c r="I40" s="32">
        <v>4</v>
      </c>
      <c r="J40" s="109">
        <f t="shared" ref="J40:J46" si="0">IF(D40="✓",4,0)</f>
        <v>0</v>
      </c>
    </row>
    <row r="41" spans="1:12" ht="15.95" customHeight="1" x14ac:dyDescent="0.25">
      <c r="A41" s="645"/>
      <c r="B41" s="967"/>
      <c r="C41" s="178" t="s">
        <v>21</v>
      </c>
      <c r="D41" s="277" t="s">
        <v>329</v>
      </c>
      <c r="E41" s="456" t="s">
        <v>114</v>
      </c>
      <c r="F41" s="432"/>
      <c r="G41" s="432"/>
      <c r="H41" s="481"/>
      <c r="I41" s="47">
        <v>4</v>
      </c>
      <c r="J41" s="39">
        <f t="shared" si="0"/>
        <v>0</v>
      </c>
    </row>
    <row r="42" spans="1:12" ht="27.95" customHeight="1" x14ac:dyDescent="0.25">
      <c r="A42" s="645"/>
      <c r="B42" s="967"/>
      <c r="C42" s="178" t="s">
        <v>23</v>
      </c>
      <c r="D42" s="277" t="s">
        <v>329</v>
      </c>
      <c r="E42" s="456" t="s">
        <v>115</v>
      </c>
      <c r="F42" s="432"/>
      <c r="G42" s="432"/>
      <c r="H42" s="481"/>
      <c r="I42" s="47">
        <v>4</v>
      </c>
      <c r="J42" s="39">
        <f t="shared" si="0"/>
        <v>0</v>
      </c>
    </row>
    <row r="43" spans="1:12" ht="15.95" customHeight="1" x14ac:dyDescent="0.25">
      <c r="A43" s="645"/>
      <c r="B43" s="967"/>
      <c r="C43" s="178" t="s">
        <v>25</v>
      </c>
      <c r="D43" s="277" t="s">
        <v>329</v>
      </c>
      <c r="E43" s="456" t="s">
        <v>116</v>
      </c>
      <c r="F43" s="432"/>
      <c r="G43" s="432"/>
      <c r="H43" s="481"/>
      <c r="I43" s="47">
        <v>4</v>
      </c>
      <c r="J43" s="39">
        <f t="shared" si="0"/>
        <v>0</v>
      </c>
    </row>
    <row r="44" spans="1:12" ht="15.95" customHeight="1" x14ac:dyDescent="0.25">
      <c r="A44" s="645"/>
      <c r="B44" s="270" t="s">
        <v>372</v>
      </c>
      <c r="C44" s="178" t="s">
        <v>41</v>
      </c>
      <c r="D44" s="277" t="s">
        <v>329</v>
      </c>
      <c r="E44" s="456" t="s">
        <v>117</v>
      </c>
      <c r="F44" s="432"/>
      <c r="G44" s="432"/>
      <c r="H44" s="481"/>
      <c r="I44" s="47">
        <v>4</v>
      </c>
      <c r="J44" s="39">
        <f t="shared" si="0"/>
        <v>0</v>
      </c>
    </row>
    <row r="45" spans="1:12" ht="27.95" customHeight="1" x14ac:dyDescent="0.25">
      <c r="A45" s="645"/>
      <c r="B45" s="270" t="s">
        <v>371</v>
      </c>
      <c r="C45" s="193" t="s">
        <v>48</v>
      </c>
      <c r="D45" s="277" t="s">
        <v>329</v>
      </c>
      <c r="E45" s="456" t="s">
        <v>118</v>
      </c>
      <c r="F45" s="432"/>
      <c r="G45" s="432"/>
      <c r="H45" s="481"/>
      <c r="I45" s="49">
        <v>4</v>
      </c>
      <c r="J45" s="39">
        <f t="shared" si="0"/>
        <v>0</v>
      </c>
    </row>
    <row r="46" spans="1:12" s="72" customFormat="1" ht="15.95" customHeight="1" x14ac:dyDescent="0.25">
      <c r="A46" s="645"/>
      <c r="B46" s="968"/>
      <c r="C46" s="263" t="s">
        <v>50</v>
      </c>
      <c r="D46" s="277" t="s">
        <v>329</v>
      </c>
      <c r="E46" s="861" t="s">
        <v>259</v>
      </c>
      <c r="F46" s="822"/>
      <c r="G46" s="822"/>
      <c r="H46" s="823"/>
      <c r="I46" s="111">
        <v>4</v>
      </c>
      <c r="J46" s="112">
        <f t="shared" si="0"/>
        <v>0</v>
      </c>
      <c r="K46" s="113"/>
      <c r="L46" s="114"/>
    </row>
    <row r="47" spans="1:12" ht="15.95" customHeight="1" thickBot="1" x14ac:dyDescent="0.3">
      <c r="A47" s="963"/>
      <c r="B47" s="969"/>
      <c r="C47" s="964" t="s">
        <v>8</v>
      </c>
      <c r="D47" s="965"/>
      <c r="E47" s="283" t="s">
        <v>329</v>
      </c>
      <c r="F47" s="442"/>
      <c r="G47" s="941"/>
      <c r="H47" s="948"/>
      <c r="I47" s="51">
        <v>0</v>
      </c>
      <c r="J47" s="40">
        <f>IF(E47="✓",0,0)</f>
        <v>0</v>
      </c>
    </row>
    <row r="48" spans="1:12" ht="15.75" customHeight="1" x14ac:dyDescent="0.25">
      <c r="A48" s="477" t="s">
        <v>78</v>
      </c>
      <c r="B48" s="477" t="s">
        <v>374</v>
      </c>
      <c r="C48" s="201" t="s">
        <v>19</v>
      </c>
      <c r="D48" s="276" t="s">
        <v>329</v>
      </c>
      <c r="E48" s="463" t="s">
        <v>119</v>
      </c>
      <c r="F48" s="522"/>
      <c r="G48" s="522"/>
      <c r="H48" s="523"/>
      <c r="I48" s="46">
        <v>2</v>
      </c>
      <c r="J48" s="32">
        <f>IF(D48="✓",2,0)</f>
        <v>0</v>
      </c>
    </row>
    <row r="49" spans="1:10" ht="15.75" customHeight="1" x14ac:dyDescent="0.25">
      <c r="A49" s="478"/>
      <c r="B49" s="646"/>
      <c r="C49" s="202" t="s">
        <v>21</v>
      </c>
      <c r="D49" s="277" t="s">
        <v>329</v>
      </c>
      <c r="E49" s="431" t="s">
        <v>120</v>
      </c>
      <c r="F49" s="432"/>
      <c r="G49" s="432"/>
      <c r="H49" s="481"/>
      <c r="I49" s="47">
        <v>2</v>
      </c>
      <c r="J49" s="30">
        <f>IF(D49="✓",2,0)</f>
        <v>0</v>
      </c>
    </row>
    <row r="50" spans="1:10" ht="25.5" customHeight="1" x14ac:dyDescent="0.25">
      <c r="A50" s="478"/>
      <c r="B50" s="646"/>
      <c r="C50" s="202" t="s">
        <v>23</v>
      </c>
      <c r="D50" s="277" t="s">
        <v>329</v>
      </c>
      <c r="E50" s="431" t="s">
        <v>121</v>
      </c>
      <c r="F50" s="432"/>
      <c r="G50" s="432"/>
      <c r="H50" s="481"/>
      <c r="I50" s="47">
        <v>10</v>
      </c>
      <c r="J50" s="30">
        <f>IF(D50="✓",10,0)</f>
        <v>0</v>
      </c>
    </row>
    <row r="51" spans="1:10" ht="15.75" customHeight="1" x14ac:dyDescent="0.25">
      <c r="A51" s="478"/>
      <c r="B51" s="270" t="s">
        <v>372</v>
      </c>
      <c r="C51" s="202" t="s">
        <v>25</v>
      </c>
      <c r="D51" s="277" t="s">
        <v>329</v>
      </c>
      <c r="E51" s="431" t="s">
        <v>122</v>
      </c>
      <c r="F51" s="432"/>
      <c r="G51" s="432"/>
      <c r="H51" s="481"/>
      <c r="I51" s="47">
        <v>6</v>
      </c>
      <c r="J51" s="30">
        <f>IF(D51="✓",6,0)</f>
        <v>0</v>
      </c>
    </row>
    <row r="52" spans="1:10" x14ac:dyDescent="0.25">
      <c r="A52" s="478"/>
      <c r="B52" s="270" t="s">
        <v>371</v>
      </c>
      <c r="C52" s="203" t="s">
        <v>41</v>
      </c>
      <c r="D52" s="277" t="s">
        <v>329</v>
      </c>
      <c r="E52" s="860" t="s">
        <v>184</v>
      </c>
      <c r="F52" s="822"/>
      <c r="G52" s="822"/>
      <c r="H52" s="823"/>
      <c r="I52" s="49">
        <v>2</v>
      </c>
      <c r="J52" s="39">
        <f>IF(D52="✓",2,0)</f>
        <v>0</v>
      </c>
    </row>
    <row r="53" spans="1:10" ht="15.75" thickBot="1" x14ac:dyDescent="0.3">
      <c r="A53" s="479"/>
      <c r="B53" s="199"/>
      <c r="C53" s="964" t="s">
        <v>8</v>
      </c>
      <c r="D53" s="965"/>
      <c r="E53" s="283" t="s">
        <v>329</v>
      </c>
      <c r="F53" s="442"/>
      <c r="G53" s="941"/>
      <c r="H53" s="948"/>
      <c r="I53" s="51">
        <v>0</v>
      </c>
      <c r="J53" s="40">
        <f>IF(E53="✓",0,0)</f>
        <v>0</v>
      </c>
    </row>
    <row r="54" spans="1:10" ht="15.75" customHeight="1" x14ac:dyDescent="0.25">
      <c r="A54" s="599" t="s">
        <v>83</v>
      </c>
      <c r="B54" s="599" t="s">
        <v>226</v>
      </c>
      <c r="C54" s="546" t="s">
        <v>4</v>
      </c>
      <c r="D54" s="971"/>
      <c r="E54" s="883"/>
      <c r="F54" s="41" t="s">
        <v>19</v>
      </c>
      <c r="G54" s="228" t="s">
        <v>329</v>
      </c>
      <c r="H54" s="43" t="s">
        <v>123</v>
      </c>
      <c r="I54" s="54">
        <v>0</v>
      </c>
      <c r="J54" s="28">
        <f>IF(G54="✓",0,0)</f>
        <v>0</v>
      </c>
    </row>
    <row r="55" spans="1:10" ht="15.75" customHeight="1" x14ac:dyDescent="0.25">
      <c r="A55" s="600"/>
      <c r="B55" s="600"/>
      <c r="C55" s="548"/>
      <c r="D55" s="972"/>
      <c r="E55" s="885"/>
      <c r="F55" s="42" t="s">
        <v>21</v>
      </c>
      <c r="G55" s="229" t="s">
        <v>329</v>
      </c>
      <c r="H55" s="44" t="s">
        <v>124</v>
      </c>
      <c r="I55" s="55">
        <v>-2</v>
      </c>
      <c r="J55" s="29">
        <f>IF(G55="✓",-2,0)</f>
        <v>0</v>
      </c>
    </row>
    <row r="56" spans="1:10" ht="15.75" customHeight="1" x14ac:dyDescent="0.25">
      <c r="A56" s="600"/>
      <c r="B56" s="600"/>
      <c r="C56" s="973"/>
      <c r="D56" s="974"/>
      <c r="E56" s="885"/>
      <c r="F56" s="56" t="s">
        <v>23</v>
      </c>
      <c r="G56" s="229" t="s">
        <v>329</v>
      </c>
      <c r="H56" s="57" t="s">
        <v>125</v>
      </c>
      <c r="I56" s="58">
        <v>-5</v>
      </c>
      <c r="J56" s="35">
        <f>IF(G56="✓",-5,0)</f>
        <v>0</v>
      </c>
    </row>
    <row r="57" spans="1:10" ht="15.75" thickBot="1" x14ac:dyDescent="0.3">
      <c r="A57" s="600"/>
      <c r="B57" s="601"/>
      <c r="C57" s="975" t="s">
        <v>8</v>
      </c>
      <c r="D57" s="976"/>
      <c r="E57" s="272" t="s">
        <v>329</v>
      </c>
      <c r="F57" s="977"/>
      <c r="G57" s="941"/>
      <c r="H57" s="948"/>
      <c r="I57" s="59">
        <v>10</v>
      </c>
      <c r="J57" s="60">
        <f>IF(E57="✓",10,0)</f>
        <v>0</v>
      </c>
    </row>
    <row r="58" spans="1:10" ht="15.75" customHeight="1" x14ac:dyDescent="0.25">
      <c r="A58" s="600"/>
      <c r="B58" s="599" t="s">
        <v>227</v>
      </c>
      <c r="C58" s="978" t="s">
        <v>4</v>
      </c>
      <c r="D58" s="979"/>
      <c r="E58" s="232" t="s">
        <v>329</v>
      </c>
      <c r="F58" s="978"/>
      <c r="G58" s="979"/>
      <c r="H58" s="981"/>
      <c r="I58" s="61">
        <v>5</v>
      </c>
      <c r="J58" s="62">
        <f>IF(E58="✓",5,0)</f>
        <v>0</v>
      </c>
    </row>
    <row r="59" spans="1:10" ht="15.75" thickBot="1" x14ac:dyDescent="0.3">
      <c r="A59" s="601"/>
      <c r="B59" s="601"/>
      <c r="C59" s="980" t="s">
        <v>8</v>
      </c>
      <c r="D59" s="941"/>
      <c r="E59" s="272" t="s">
        <v>329</v>
      </c>
      <c r="F59" s="980"/>
      <c r="G59" s="941"/>
      <c r="H59" s="948"/>
      <c r="I59" s="59">
        <v>0</v>
      </c>
      <c r="J59" s="60">
        <f>IF(E59="✓",0,0)</f>
        <v>0</v>
      </c>
    </row>
    <row r="60" spans="1:10" ht="15.75" thickBot="1" x14ac:dyDescent="0.3">
      <c r="A60" s="473"/>
      <c r="B60" s="474"/>
      <c r="C60" s="474"/>
      <c r="D60" s="474"/>
      <c r="E60" s="474"/>
      <c r="F60" s="474"/>
      <c r="G60" s="474"/>
      <c r="H60" s="474"/>
      <c r="I60" s="474"/>
      <c r="J60" s="475"/>
    </row>
    <row r="61" spans="1:10" ht="15.75" thickBot="1" x14ac:dyDescent="0.3">
      <c r="A61" s="470" t="s">
        <v>63</v>
      </c>
      <c r="B61" s="471"/>
      <c r="C61" s="471"/>
      <c r="D61" s="471"/>
      <c r="E61" s="471"/>
      <c r="F61" s="471"/>
      <c r="G61" s="471"/>
      <c r="H61" s="472"/>
      <c r="I61" s="13">
        <v>153</v>
      </c>
      <c r="J61" s="13">
        <f>SUM(J3:J59)</f>
        <v>0</v>
      </c>
    </row>
    <row r="62" spans="1:10" x14ac:dyDescent="0.25">
      <c r="A62" s="486"/>
      <c r="B62" s="486"/>
      <c r="C62" s="486"/>
      <c r="D62" s="486"/>
      <c r="E62" s="486"/>
      <c r="F62" s="486"/>
      <c r="G62" s="486"/>
      <c r="H62" s="486"/>
      <c r="I62" s="486"/>
      <c r="J62" s="486"/>
    </row>
  </sheetData>
  <sheetProtection algorithmName="SHA-512" hashValue="iRocR8H4JmjX9cOIfJBoZadhIVXedETFUJS/EnpChlzq36YyeAV9UGLLw2aEaQIFpHbQ3DlnZPWbSmXqxoJZoQ==" saltValue="lI6LKbY5Ed/FqoujrQegzA==" spinCount="100000" sheet="1" objects="1" scenarios="1"/>
  <protectedRanges>
    <protectedRange sqref="E46 E52" name="Oblast2"/>
    <protectedRange sqref="D3:D5 E6:E9 D10:D11 E12:E15 G12:G13 D16:D38 E39 D40:D46 E47 D48:D52 E53 G54:G56 E57:E59" name="Oblast1"/>
  </protectedRanges>
  <mergeCells count="93">
    <mergeCell ref="C58:D58"/>
    <mergeCell ref="C59:D59"/>
    <mergeCell ref="F58:H58"/>
    <mergeCell ref="F59:H59"/>
    <mergeCell ref="C53:D53"/>
    <mergeCell ref="F53:H53"/>
    <mergeCell ref="E40:H40"/>
    <mergeCell ref="B48:B50"/>
    <mergeCell ref="C54:E56"/>
    <mergeCell ref="C57:D57"/>
    <mergeCell ref="F57:H57"/>
    <mergeCell ref="E48:H48"/>
    <mergeCell ref="E49:H49"/>
    <mergeCell ref="E50:H50"/>
    <mergeCell ref="E51:H51"/>
    <mergeCell ref="E52:H52"/>
    <mergeCell ref="E34:H34"/>
    <mergeCell ref="E46:H46"/>
    <mergeCell ref="C47:D47"/>
    <mergeCell ref="F47:H47"/>
    <mergeCell ref="B34:B36"/>
    <mergeCell ref="B40:B43"/>
    <mergeCell ref="B46:B47"/>
    <mergeCell ref="E41:H41"/>
    <mergeCell ref="E42:H42"/>
    <mergeCell ref="E43:H43"/>
    <mergeCell ref="E44:H44"/>
    <mergeCell ref="E45:H45"/>
    <mergeCell ref="E37:H37"/>
    <mergeCell ref="E38:H38"/>
    <mergeCell ref="C39:D39"/>
    <mergeCell ref="F39:H39"/>
    <mergeCell ref="A62:J62"/>
    <mergeCell ref="A60:J60"/>
    <mergeCell ref="A61:H61"/>
    <mergeCell ref="A3:A15"/>
    <mergeCell ref="B16:B18"/>
    <mergeCell ref="B58:B59"/>
    <mergeCell ref="A54:A59"/>
    <mergeCell ref="B54:B57"/>
    <mergeCell ref="B24:B28"/>
    <mergeCell ref="A48:A53"/>
    <mergeCell ref="A34:A39"/>
    <mergeCell ref="A40:A47"/>
    <mergeCell ref="E35:H35"/>
    <mergeCell ref="E36:H36"/>
    <mergeCell ref="E10:H10"/>
    <mergeCell ref="E11:H11"/>
    <mergeCell ref="A24:A33"/>
    <mergeCell ref="B30:B33"/>
    <mergeCell ref="E26:H26"/>
    <mergeCell ref="E27:H27"/>
    <mergeCell ref="E28:H28"/>
    <mergeCell ref="E29:H29"/>
    <mergeCell ref="E24:H24"/>
    <mergeCell ref="E25:H25"/>
    <mergeCell ref="E30:H30"/>
    <mergeCell ref="E31:H31"/>
    <mergeCell ref="E32:H32"/>
    <mergeCell ref="E33:H33"/>
    <mergeCell ref="A16:A23"/>
    <mergeCell ref="B22:B23"/>
    <mergeCell ref="B19:B21"/>
    <mergeCell ref="E12:E13"/>
    <mergeCell ref="C14:D14"/>
    <mergeCell ref="C15:D15"/>
    <mergeCell ref="E18:H18"/>
    <mergeCell ref="E19:H19"/>
    <mergeCell ref="E20:H20"/>
    <mergeCell ref="E21:H21"/>
    <mergeCell ref="E22:H22"/>
    <mergeCell ref="E23:H23"/>
    <mergeCell ref="F15:H15"/>
    <mergeCell ref="F14:H14"/>
    <mergeCell ref="E16:H16"/>
    <mergeCell ref="E17:H17"/>
    <mergeCell ref="A1:J1"/>
    <mergeCell ref="A2:J2"/>
    <mergeCell ref="C6:C11"/>
    <mergeCell ref="B3:B5"/>
    <mergeCell ref="B6:B11"/>
    <mergeCell ref="E3:H3"/>
    <mergeCell ref="E4:H4"/>
    <mergeCell ref="F7:H7"/>
    <mergeCell ref="F8:H8"/>
    <mergeCell ref="F9:H9"/>
    <mergeCell ref="J12:J13"/>
    <mergeCell ref="C12:D13"/>
    <mergeCell ref="I12:I13"/>
    <mergeCell ref="B12:B14"/>
    <mergeCell ref="E5:H5"/>
    <mergeCell ref="D6:D9"/>
    <mergeCell ref="F6:H6"/>
  </mergeCells>
  <dataValidations count="2">
    <dataValidation type="list" showInputMessage="1" showErrorMessage="1" sqref="E12:E13" xr:uid="{9360B3BE-9384-4936-AFA1-7E5563DAF6E1}">
      <formula1>"✓,-"</formula1>
    </dataValidation>
    <dataValidation type="list" showInputMessage="1" showErrorMessage="1" errorTitle="Neplatná položka!" error="Použíjte prosím možnosti ze seznamu." sqref="D3:D5 E6:E9 D10:D11 G12:G13 E14:E15 D16:D38 E39 D40:D46 E47 D48:D52 E53 G54:G56 E57:E59" xr:uid="{58EDF8DE-68A7-4469-8775-4E8635D4E414}">
      <formula1>"✓,-"</formula1>
    </dataValidation>
  </dataValidations>
  <pageMargins left="0.25" right="0.25" top="0.75" bottom="0.75" header="0.3" footer="0.3"/>
  <pageSetup paperSize="9" fitToHeight="0" orientation="portrait" r:id="rId1"/>
  <ignoredErrors>
    <ignoredError sqref="J18 J28:J29 J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17B9-4332-4126-9BAA-099652B3C23F}">
  <sheetPr>
    <tabColor rgb="FFFF7979"/>
    <pageSetUpPr fitToPage="1"/>
  </sheetPr>
  <dimension ref="A1:N101"/>
  <sheetViews>
    <sheetView zoomScale="110" zoomScaleNormal="110" workbookViewId="0">
      <selection activeCell="B5" sqref="B5:B9"/>
    </sheetView>
  </sheetViews>
  <sheetFormatPr defaultRowHeight="15" x14ac:dyDescent="0.25"/>
  <cols>
    <col min="1" max="1" width="4.28515625" customWidth="1"/>
    <col min="2" max="2" width="35.28515625" customWidth="1"/>
    <col min="3" max="3" width="10.7109375" customWidth="1"/>
    <col min="4" max="4" width="10.7109375" style="72" customWidth="1"/>
    <col min="5" max="5" width="10.7109375" style="9" customWidth="1"/>
    <col min="6" max="6" width="10.7109375" customWidth="1"/>
    <col min="7" max="7" width="10.7109375" style="9" customWidth="1"/>
    <col min="8" max="8" width="10.7109375" customWidth="1"/>
  </cols>
  <sheetData>
    <row r="1" spans="1:8" x14ac:dyDescent="0.25">
      <c r="A1" s="1047" t="s">
        <v>126</v>
      </c>
      <c r="B1" s="1047"/>
      <c r="C1" s="1047"/>
      <c r="D1" s="1047"/>
      <c r="E1" s="1047"/>
      <c r="F1" s="1047"/>
      <c r="G1" s="1047"/>
      <c r="H1" s="1047"/>
    </row>
    <row r="3" spans="1:8" x14ac:dyDescent="0.25">
      <c r="A3" s="1022" t="s">
        <v>17</v>
      </c>
      <c r="B3" s="396"/>
      <c r="C3" s="396"/>
      <c r="D3" s="200"/>
      <c r="E3" s="14"/>
      <c r="F3" s="14"/>
      <c r="G3" s="14"/>
      <c r="H3" s="14"/>
    </row>
    <row r="4" spans="1:8" ht="15.75" thickBot="1" x14ac:dyDescent="0.3">
      <c r="A4" s="14"/>
      <c r="B4" s="14"/>
      <c r="C4" s="14"/>
      <c r="E4" s="14"/>
      <c r="F4" s="14"/>
      <c r="G4" s="14"/>
      <c r="H4" s="14"/>
    </row>
    <row r="5" spans="1:8" x14ac:dyDescent="0.25">
      <c r="A5" s="990" t="s">
        <v>127</v>
      </c>
      <c r="B5" s="990" t="s">
        <v>326</v>
      </c>
      <c r="C5" s="1024"/>
      <c r="D5" s="1025"/>
      <c r="E5" s="1025"/>
      <c r="F5" s="1025"/>
      <c r="G5" s="1025"/>
      <c r="H5" s="1026"/>
    </row>
    <row r="6" spans="1:8" s="72" customFormat="1" x14ac:dyDescent="0.25">
      <c r="A6" s="991"/>
      <c r="B6" s="646"/>
      <c r="C6" s="1027"/>
      <c r="D6" s="1028"/>
      <c r="E6" s="1028"/>
      <c r="F6" s="1028"/>
      <c r="G6" s="1028"/>
      <c r="H6" s="1029"/>
    </row>
    <row r="7" spans="1:8" x14ac:dyDescent="0.25">
      <c r="A7" s="991"/>
      <c r="B7" s="646"/>
      <c r="C7" s="1030"/>
      <c r="D7" s="1031"/>
      <c r="E7" s="1031"/>
      <c r="F7" s="1032"/>
      <c r="G7" s="1032"/>
      <c r="H7" s="1033"/>
    </row>
    <row r="8" spans="1:8" x14ac:dyDescent="0.25">
      <c r="A8" s="991"/>
      <c r="B8" s="646"/>
      <c r="C8" s="1030"/>
      <c r="D8" s="1031"/>
      <c r="E8" s="1031"/>
      <c r="F8" s="1032"/>
      <c r="G8" s="1032"/>
      <c r="H8" s="1033"/>
    </row>
    <row r="9" spans="1:8" ht="12" customHeight="1" x14ac:dyDescent="0.25">
      <c r="A9" s="991"/>
      <c r="B9" s="646"/>
      <c r="C9" s="1030"/>
      <c r="D9" s="1031"/>
      <c r="E9" s="1031"/>
      <c r="F9" s="1031"/>
      <c r="G9" s="1031"/>
      <c r="H9" s="1033"/>
    </row>
    <row r="10" spans="1:8" x14ac:dyDescent="0.25">
      <c r="A10" s="646"/>
      <c r="B10" s="991" t="s">
        <v>325</v>
      </c>
      <c r="C10" s="1034"/>
      <c r="D10" s="1035"/>
      <c r="E10" s="1036"/>
      <c r="F10" s="1036"/>
      <c r="G10" s="1036"/>
      <c r="H10" s="1037"/>
    </row>
    <row r="11" spans="1:8" s="72" customFormat="1" ht="15.75" thickBot="1" x14ac:dyDescent="0.3">
      <c r="A11" s="646"/>
      <c r="B11" s="991"/>
      <c r="C11" s="1034"/>
      <c r="D11" s="1035"/>
      <c r="E11" s="1036"/>
      <c r="F11" s="1036"/>
      <c r="G11" s="1036"/>
      <c r="H11" s="1037"/>
    </row>
    <row r="12" spans="1:8" x14ac:dyDescent="0.25">
      <c r="A12" s="990" t="s">
        <v>128</v>
      </c>
      <c r="B12" s="990" t="s">
        <v>130</v>
      </c>
      <c r="C12" s="1024"/>
      <c r="D12" s="1025"/>
      <c r="E12" s="1025"/>
      <c r="F12" s="1025"/>
      <c r="G12" s="1025"/>
      <c r="H12" s="1026"/>
    </row>
    <row r="13" spans="1:8" s="72" customFormat="1" x14ac:dyDescent="0.25">
      <c r="A13" s="991"/>
      <c r="B13" s="991"/>
      <c r="C13" s="1027"/>
      <c r="D13" s="1028"/>
      <c r="E13" s="1028"/>
      <c r="F13" s="1028"/>
      <c r="G13" s="1028"/>
      <c r="H13" s="1029"/>
    </row>
    <row r="14" spans="1:8" x14ac:dyDescent="0.25">
      <c r="A14" s="991"/>
      <c r="B14" s="991"/>
      <c r="C14" s="1027"/>
      <c r="D14" s="1028"/>
      <c r="E14" s="1028"/>
      <c r="F14" s="1028"/>
      <c r="G14" s="1028"/>
      <c r="H14" s="1029"/>
    </row>
    <row r="15" spans="1:8" x14ac:dyDescent="0.25">
      <c r="A15" s="991"/>
      <c r="B15" s="991"/>
      <c r="C15" s="1027"/>
      <c r="D15" s="1028"/>
      <c r="E15" s="1028"/>
      <c r="F15" s="1028"/>
      <c r="G15" s="1028"/>
      <c r="H15" s="1029"/>
    </row>
    <row r="16" spans="1:8" ht="15.75" thickBot="1" x14ac:dyDescent="0.3">
      <c r="A16" s="992"/>
      <c r="B16" s="992"/>
      <c r="C16" s="1048"/>
      <c r="D16" s="1049"/>
      <c r="E16" s="1049"/>
      <c r="F16" s="1049"/>
      <c r="G16" s="1049"/>
      <c r="H16" s="1050"/>
    </row>
    <row r="18" spans="1:8" x14ac:dyDescent="0.25">
      <c r="A18" s="1022" t="s">
        <v>64</v>
      </c>
      <c r="B18" s="396"/>
      <c r="C18" s="396"/>
      <c r="D18" s="200"/>
      <c r="E18" s="14"/>
      <c r="F18" s="14"/>
      <c r="G18" s="14"/>
      <c r="H18" s="14"/>
    </row>
    <row r="19" spans="1:8" ht="15.75" thickBot="1" x14ac:dyDescent="0.3">
      <c r="A19" s="14"/>
      <c r="B19" s="14"/>
      <c r="C19" s="14"/>
      <c r="E19" s="14"/>
      <c r="F19" s="14"/>
      <c r="G19" s="14"/>
      <c r="H19" s="14"/>
    </row>
    <row r="20" spans="1:8" x14ac:dyDescent="0.25">
      <c r="A20" s="990" t="s">
        <v>127</v>
      </c>
      <c r="B20" s="990" t="s">
        <v>131</v>
      </c>
      <c r="C20" s="1024"/>
      <c r="D20" s="1025"/>
      <c r="E20" s="1025"/>
      <c r="F20" s="1025"/>
      <c r="G20" s="1025"/>
      <c r="H20" s="1026"/>
    </row>
    <row r="21" spans="1:8" s="72" customFormat="1" x14ac:dyDescent="0.25">
      <c r="A21" s="991"/>
      <c r="B21" s="991"/>
      <c r="C21" s="1027"/>
      <c r="D21" s="1028"/>
      <c r="E21" s="1028"/>
      <c r="F21" s="1028"/>
      <c r="G21" s="1028"/>
      <c r="H21" s="1029"/>
    </row>
    <row r="22" spans="1:8" x14ac:dyDescent="0.25">
      <c r="A22" s="991"/>
      <c r="B22" s="991"/>
      <c r="C22" s="1027"/>
      <c r="D22" s="1028"/>
      <c r="E22" s="1028"/>
      <c r="F22" s="1028"/>
      <c r="G22" s="1028"/>
      <c r="H22" s="1029"/>
    </row>
    <row r="23" spans="1:8" x14ac:dyDescent="0.25">
      <c r="A23" s="991"/>
      <c r="B23" s="991"/>
      <c r="C23" s="1027"/>
      <c r="D23" s="1028"/>
      <c r="E23" s="1028"/>
      <c r="F23" s="1028"/>
      <c r="G23" s="1028"/>
      <c r="H23" s="1029"/>
    </row>
    <row r="24" spans="1:8" ht="15.75" thickBot="1" x14ac:dyDescent="0.3">
      <c r="A24" s="992"/>
      <c r="B24" s="992"/>
      <c r="C24" s="1048"/>
      <c r="D24" s="1049"/>
      <c r="E24" s="1049"/>
      <c r="F24" s="1049"/>
      <c r="G24" s="1049"/>
      <c r="H24" s="1050"/>
    </row>
    <row r="25" spans="1:8" x14ac:dyDescent="0.25">
      <c r="A25" s="990" t="s">
        <v>128</v>
      </c>
      <c r="B25" s="990" t="s">
        <v>132</v>
      </c>
      <c r="C25" s="1024"/>
      <c r="D25" s="1025"/>
      <c r="E25" s="1025"/>
      <c r="F25" s="1025"/>
      <c r="G25" s="1025"/>
      <c r="H25" s="1026"/>
    </row>
    <row r="26" spans="1:8" s="72" customFormat="1" x14ac:dyDescent="0.25">
      <c r="A26" s="991"/>
      <c r="B26" s="991"/>
      <c r="C26" s="1027"/>
      <c r="D26" s="1028"/>
      <c r="E26" s="1028"/>
      <c r="F26" s="1028"/>
      <c r="G26" s="1028"/>
      <c r="H26" s="1029"/>
    </row>
    <row r="27" spans="1:8" x14ac:dyDescent="0.25">
      <c r="A27" s="991"/>
      <c r="B27" s="991"/>
      <c r="C27" s="1027"/>
      <c r="D27" s="1028"/>
      <c r="E27" s="1028"/>
      <c r="F27" s="1028"/>
      <c r="G27" s="1028"/>
      <c r="H27" s="1029"/>
    </row>
    <row r="28" spans="1:8" x14ac:dyDescent="0.25">
      <c r="A28" s="991"/>
      <c r="B28" s="991"/>
      <c r="C28" s="1027"/>
      <c r="D28" s="1028"/>
      <c r="E28" s="1028"/>
      <c r="F28" s="1028"/>
      <c r="G28" s="1028"/>
      <c r="H28" s="1029"/>
    </row>
    <row r="29" spans="1:8" ht="15.75" thickBot="1" x14ac:dyDescent="0.3">
      <c r="A29" s="992"/>
      <c r="B29" s="992"/>
      <c r="C29" s="1048"/>
      <c r="D29" s="1049"/>
      <c r="E29" s="1049"/>
      <c r="F29" s="1049"/>
      <c r="G29" s="1049"/>
      <c r="H29" s="1050"/>
    </row>
    <row r="30" spans="1:8" x14ac:dyDescent="0.25">
      <c r="A30" s="990" t="s">
        <v>129</v>
      </c>
      <c r="B30" s="990" t="s">
        <v>133</v>
      </c>
      <c r="C30" s="1024"/>
      <c r="D30" s="1025"/>
      <c r="E30" s="1025"/>
      <c r="F30" s="1025"/>
      <c r="G30" s="1025"/>
      <c r="H30" s="1026"/>
    </row>
    <row r="31" spans="1:8" s="72" customFormat="1" x14ac:dyDescent="0.25">
      <c r="A31" s="991"/>
      <c r="B31" s="991"/>
      <c r="C31" s="1027"/>
      <c r="D31" s="1028"/>
      <c r="E31" s="1028"/>
      <c r="F31" s="1028"/>
      <c r="G31" s="1028"/>
      <c r="H31" s="1029"/>
    </row>
    <row r="32" spans="1:8" x14ac:dyDescent="0.25">
      <c r="A32" s="991"/>
      <c r="B32" s="991"/>
      <c r="C32" s="1027"/>
      <c r="D32" s="1028"/>
      <c r="E32" s="1028"/>
      <c r="F32" s="1028"/>
      <c r="G32" s="1028"/>
      <c r="H32" s="1029"/>
    </row>
    <row r="33" spans="1:14" x14ac:dyDescent="0.25">
      <c r="A33" s="991"/>
      <c r="B33" s="991"/>
      <c r="C33" s="1027"/>
      <c r="D33" s="1028"/>
      <c r="E33" s="1028"/>
      <c r="F33" s="1028"/>
      <c r="G33" s="1028"/>
      <c r="H33" s="1029"/>
    </row>
    <row r="34" spans="1:14" ht="15.75" thickBot="1" x14ac:dyDescent="0.3">
      <c r="A34" s="992"/>
      <c r="B34" s="992"/>
      <c r="C34" s="1048"/>
      <c r="D34" s="1049"/>
      <c r="E34" s="1049"/>
      <c r="F34" s="1049"/>
      <c r="G34" s="1049"/>
      <c r="H34" s="1050"/>
    </row>
    <row r="36" spans="1:14" x14ac:dyDescent="0.25">
      <c r="A36" s="15" t="s">
        <v>87</v>
      </c>
      <c r="B36" s="14"/>
      <c r="C36" s="14"/>
      <c r="E36" s="14"/>
      <c r="F36" s="14"/>
      <c r="G36" s="14"/>
      <c r="H36" s="14"/>
    </row>
    <row r="37" spans="1:14" ht="15.75" thickBot="1" x14ac:dyDescent="0.3">
      <c r="A37" s="14"/>
      <c r="B37" s="14"/>
      <c r="C37" s="14"/>
      <c r="E37" s="14"/>
      <c r="F37" s="14"/>
      <c r="G37" s="14"/>
      <c r="H37" s="14"/>
    </row>
    <row r="38" spans="1:14" x14ac:dyDescent="0.25">
      <c r="A38" s="990" t="s">
        <v>127</v>
      </c>
      <c r="B38" s="996" t="s">
        <v>181</v>
      </c>
      <c r="C38" s="982"/>
      <c r="D38" s="983"/>
      <c r="E38" s="983"/>
      <c r="F38" s="983"/>
      <c r="G38" s="983"/>
      <c r="H38" s="984"/>
      <c r="J38" s="72"/>
      <c r="K38" s="72"/>
      <c r="L38" s="72"/>
      <c r="M38" s="72"/>
      <c r="N38" s="72"/>
    </row>
    <row r="39" spans="1:14" x14ac:dyDescent="0.25">
      <c r="A39" s="991"/>
      <c r="B39" s="997"/>
      <c r="C39" s="985"/>
      <c r="D39" s="986"/>
      <c r="E39" s="986"/>
      <c r="F39" s="986"/>
      <c r="G39" s="986"/>
      <c r="H39" s="987"/>
      <c r="J39" s="72"/>
      <c r="K39" s="72"/>
      <c r="L39" s="72"/>
      <c r="M39" s="72"/>
      <c r="N39" s="72"/>
    </row>
    <row r="40" spans="1:14" x14ac:dyDescent="0.25">
      <c r="A40" s="991"/>
      <c r="B40" s="997"/>
      <c r="C40" s="985"/>
      <c r="D40" s="986"/>
      <c r="E40" s="986"/>
      <c r="F40" s="986"/>
      <c r="G40" s="986"/>
      <c r="H40" s="987"/>
    </row>
    <row r="41" spans="1:14" ht="15.75" thickBot="1" x14ac:dyDescent="0.3">
      <c r="A41" s="992"/>
      <c r="B41" s="1038"/>
      <c r="C41" s="985"/>
      <c r="D41" s="986"/>
      <c r="E41" s="986"/>
      <c r="F41" s="986"/>
      <c r="G41" s="986"/>
      <c r="H41" s="987"/>
    </row>
    <row r="42" spans="1:14" ht="24" customHeight="1" thickBot="1" x14ac:dyDescent="0.3">
      <c r="A42" s="990" t="s">
        <v>128</v>
      </c>
      <c r="B42" s="1012" t="s">
        <v>134</v>
      </c>
      <c r="C42" s="993" t="s">
        <v>329</v>
      </c>
      <c r="D42" s="994"/>
      <c r="E42" s="1023"/>
      <c r="F42" s="993" t="s">
        <v>329</v>
      </c>
      <c r="G42" s="994"/>
      <c r="H42" s="995"/>
    </row>
    <row r="43" spans="1:14" s="72" customFormat="1" ht="23.45" customHeight="1" x14ac:dyDescent="0.25">
      <c r="A43" s="991"/>
      <c r="B43" s="1014"/>
      <c r="C43" s="993" t="s">
        <v>329</v>
      </c>
      <c r="D43" s="994"/>
      <c r="E43" s="1023"/>
      <c r="F43" s="993" t="s">
        <v>329</v>
      </c>
      <c r="G43" s="994"/>
      <c r="H43" s="995"/>
    </row>
    <row r="44" spans="1:14" x14ac:dyDescent="0.25">
      <c r="A44" s="991"/>
      <c r="B44" s="991"/>
      <c r="C44" s="985"/>
      <c r="D44" s="986"/>
      <c r="E44" s="986"/>
      <c r="F44" s="986"/>
      <c r="G44" s="986"/>
      <c r="H44" s="987"/>
    </row>
    <row r="45" spans="1:14" x14ac:dyDescent="0.25">
      <c r="A45" s="991"/>
      <c r="B45" s="991"/>
      <c r="C45" s="985"/>
      <c r="D45" s="986"/>
      <c r="E45" s="986"/>
      <c r="F45" s="986"/>
      <c r="G45" s="986"/>
      <c r="H45" s="987"/>
    </row>
    <row r="46" spans="1:14" ht="15.75" thickBot="1" x14ac:dyDescent="0.3">
      <c r="A46" s="992"/>
      <c r="B46" s="992"/>
      <c r="C46" s="988"/>
      <c r="D46" s="787"/>
      <c r="E46" s="787"/>
      <c r="F46" s="787"/>
      <c r="G46" s="787"/>
      <c r="H46" s="989"/>
    </row>
    <row r="47" spans="1:14" x14ac:dyDescent="0.25">
      <c r="A47" s="990" t="s">
        <v>129</v>
      </c>
      <c r="B47" s="990" t="s">
        <v>136</v>
      </c>
      <c r="C47" s="982"/>
      <c r="D47" s="983"/>
      <c r="E47" s="983"/>
      <c r="F47" s="983"/>
      <c r="G47" s="983"/>
      <c r="H47" s="984"/>
    </row>
    <row r="48" spans="1:14" x14ac:dyDescent="0.25">
      <c r="A48" s="991"/>
      <c r="B48" s="991"/>
      <c r="C48" s="985"/>
      <c r="D48" s="986"/>
      <c r="E48" s="986"/>
      <c r="F48" s="986"/>
      <c r="G48" s="986"/>
      <c r="H48" s="987"/>
    </row>
    <row r="49" spans="1:13" x14ac:dyDescent="0.25">
      <c r="A49" s="991"/>
      <c r="B49" s="991"/>
      <c r="C49" s="985"/>
      <c r="D49" s="986"/>
      <c r="E49" s="986"/>
      <c r="F49" s="986"/>
      <c r="G49" s="986"/>
      <c r="H49" s="987"/>
    </row>
    <row r="50" spans="1:13" ht="15.75" thickBot="1" x14ac:dyDescent="0.3">
      <c r="A50" s="992"/>
      <c r="B50" s="992"/>
      <c r="C50" s="988"/>
      <c r="D50" s="787"/>
      <c r="E50" s="787"/>
      <c r="F50" s="787"/>
      <c r="G50" s="787"/>
      <c r="H50" s="989"/>
    </row>
    <row r="52" spans="1:13" x14ac:dyDescent="0.25">
      <c r="A52" s="15" t="s">
        <v>98</v>
      </c>
      <c r="B52" s="14"/>
      <c r="C52" s="14"/>
      <c r="E52" s="14"/>
      <c r="F52" s="14"/>
      <c r="G52" s="14"/>
      <c r="H52" s="14"/>
    </row>
    <row r="53" spans="1:13" ht="15.75" thickBot="1" x14ac:dyDescent="0.3">
      <c r="A53" s="14"/>
      <c r="B53" s="14"/>
      <c r="C53" s="14"/>
      <c r="E53" s="14"/>
      <c r="F53" s="14"/>
      <c r="G53" s="14"/>
      <c r="H53" s="14"/>
    </row>
    <row r="54" spans="1:13" x14ac:dyDescent="0.25">
      <c r="A54" s="990" t="s">
        <v>127</v>
      </c>
      <c r="B54" s="996" t="s">
        <v>182</v>
      </c>
      <c r="C54" s="982"/>
      <c r="D54" s="983"/>
      <c r="E54" s="983"/>
      <c r="F54" s="983"/>
      <c r="G54" s="983"/>
      <c r="H54" s="984"/>
    </row>
    <row r="55" spans="1:13" s="72" customFormat="1" x14ac:dyDescent="0.25">
      <c r="A55" s="991"/>
      <c r="B55" s="997"/>
      <c r="C55" s="985"/>
      <c r="D55" s="986"/>
      <c r="E55" s="986"/>
      <c r="F55" s="986"/>
      <c r="G55" s="986"/>
      <c r="H55" s="987"/>
    </row>
    <row r="56" spans="1:13" x14ac:dyDescent="0.25">
      <c r="A56" s="991"/>
      <c r="B56" s="997"/>
      <c r="C56" s="985"/>
      <c r="D56" s="986"/>
      <c r="E56" s="986"/>
      <c r="F56" s="986"/>
      <c r="G56" s="986"/>
      <c r="H56" s="987"/>
    </row>
    <row r="57" spans="1:13" ht="15.75" thickBot="1" x14ac:dyDescent="0.3">
      <c r="A57" s="992"/>
      <c r="B57" s="1038"/>
      <c r="C57" s="988"/>
      <c r="D57" s="787"/>
      <c r="E57" s="787"/>
      <c r="F57" s="787"/>
      <c r="G57" s="787"/>
      <c r="H57" s="989"/>
    </row>
    <row r="58" spans="1:13" x14ac:dyDescent="0.25">
      <c r="A58" s="990" t="s">
        <v>128</v>
      </c>
      <c r="B58" s="990" t="s">
        <v>137</v>
      </c>
      <c r="C58" s="1012" t="s">
        <v>138</v>
      </c>
      <c r="D58" s="1013"/>
      <c r="E58" s="77" t="s">
        <v>139</v>
      </c>
      <c r="F58" s="273"/>
      <c r="G58" s="77" t="s">
        <v>140</v>
      </c>
      <c r="H58" s="273"/>
    </row>
    <row r="59" spans="1:13" x14ac:dyDescent="0.25">
      <c r="A59" s="991"/>
      <c r="B59" s="991"/>
      <c r="C59" s="1014"/>
      <c r="D59" s="1015"/>
      <c r="E59" s="78" t="s">
        <v>141</v>
      </c>
      <c r="F59" s="274"/>
      <c r="G59" s="78" t="s">
        <v>140</v>
      </c>
      <c r="H59" s="274"/>
    </row>
    <row r="60" spans="1:13" ht="15.75" thickBot="1" x14ac:dyDescent="0.3">
      <c r="A60" s="991"/>
      <c r="B60" s="991"/>
      <c r="C60" s="1016"/>
      <c r="D60" s="1017"/>
      <c r="E60" s="79" t="s">
        <v>142</v>
      </c>
      <c r="F60" s="275"/>
      <c r="G60" s="79" t="s">
        <v>140</v>
      </c>
      <c r="H60" s="275"/>
    </row>
    <row r="61" spans="1:13" x14ac:dyDescent="0.25">
      <c r="A61" s="991"/>
      <c r="B61" s="991"/>
      <c r="C61" s="1012" t="s">
        <v>143</v>
      </c>
      <c r="D61" s="1013"/>
      <c r="E61" s="77" t="s">
        <v>139</v>
      </c>
      <c r="F61" s="273"/>
      <c r="G61" s="77" t="s">
        <v>140</v>
      </c>
      <c r="H61" s="273"/>
    </row>
    <row r="62" spans="1:13" x14ac:dyDescent="0.25">
      <c r="A62" s="991"/>
      <c r="B62" s="991"/>
      <c r="C62" s="1014"/>
      <c r="D62" s="1015"/>
      <c r="E62" s="78" t="s">
        <v>141</v>
      </c>
      <c r="F62" s="274"/>
      <c r="G62" s="78" t="s">
        <v>140</v>
      </c>
      <c r="H62" s="274"/>
      <c r="I62" s="14"/>
      <c r="J62" s="14"/>
      <c r="K62" s="14"/>
      <c r="L62" s="14"/>
      <c r="M62" s="14"/>
    </row>
    <row r="63" spans="1:13" ht="15.75" thickBot="1" x14ac:dyDescent="0.3">
      <c r="A63" s="991"/>
      <c r="B63" s="991"/>
      <c r="C63" s="1016"/>
      <c r="D63" s="1017"/>
      <c r="E63" s="79" t="s">
        <v>142</v>
      </c>
      <c r="F63" s="275"/>
      <c r="G63" s="79" t="s">
        <v>140</v>
      </c>
      <c r="H63" s="275"/>
      <c r="I63" s="14"/>
      <c r="J63" s="14"/>
      <c r="K63" s="14"/>
      <c r="L63" s="14"/>
      <c r="M63" s="14"/>
    </row>
    <row r="64" spans="1:13" x14ac:dyDescent="0.25">
      <c r="A64" s="991"/>
      <c r="B64" s="991"/>
      <c r="C64" s="1012" t="s">
        <v>144</v>
      </c>
      <c r="D64" s="1013"/>
      <c r="E64" s="77" t="s">
        <v>139</v>
      </c>
      <c r="F64" s="273"/>
      <c r="G64" s="77" t="s">
        <v>140</v>
      </c>
      <c r="H64" s="273"/>
      <c r="I64" s="14"/>
      <c r="J64" s="14"/>
      <c r="K64" s="14"/>
      <c r="L64" s="14"/>
      <c r="M64" s="14"/>
    </row>
    <row r="65" spans="1:13" x14ac:dyDescent="0.25">
      <c r="A65" s="991"/>
      <c r="B65" s="991"/>
      <c r="C65" s="1018" t="s">
        <v>145</v>
      </c>
      <c r="D65" s="1019"/>
      <c r="E65" s="78" t="s">
        <v>141</v>
      </c>
      <c r="F65" s="274"/>
      <c r="G65" s="78" t="s">
        <v>140</v>
      </c>
      <c r="H65" s="274"/>
      <c r="I65" s="14"/>
      <c r="J65" s="14"/>
      <c r="K65" s="14"/>
      <c r="L65" s="14"/>
      <c r="M65" s="14"/>
    </row>
    <row r="66" spans="1:13" ht="15.75" thickBot="1" x14ac:dyDescent="0.3">
      <c r="A66" s="991"/>
      <c r="B66" s="991"/>
      <c r="C66" s="1020"/>
      <c r="D66" s="1021"/>
      <c r="E66" s="79" t="s">
        <v>142</v>
      </c>
      <c r="F66" s="275"/>
      <c r="G66" s="79" t="s">
        <v>140</v>
      </c>
      <c r="H66" s="275"/>
      <c r="I66" s="14"/>
      <c r="J66" s="14"/>
      <c r="K66" s="14"/>
      <c r="L66" s="14"/>
      <c r="M66" s="14"/>
    </row>
    <row r="67" spans="1:13" x14ac:dyDescent="0.25">
      <c r="A67" s="990" t="s">
        <v>129</v>
      </c>
      <c r="B67" s="990" t="s">
        <v>328</v>
      </c>
      <c r="C67" s="982"/>
      <c r="D67" s="983"/>
      <c r="E67" s="983"/>
      <c r="F67" s="983"/>
      <c r="G67" s="983"/>
      <c r="H67" s="984"/>
      <c r="I67" s="14"/>
      <c r="J67" s="14"/>
      <c r="K67" s="14"/>
      <c r="L67" s="14"/>
      <c r="M67" s="14"/>
    </row>
    <row r="68" spans="1:13" x14ac:dyDescent="0.25">
      <c r="A68" s="991"/>
      <c r="B68" s="991"/>
      <c r="C68" s="985"/>
      <c r="D68" s="986"/>
      <c r="E68" s="986"/>
      <c r="F68" s="986"/>
      <c r="G68" s="986"/>
      <c r="H68" s="987"/>
      <c r="I68" s="14"/>
      <c r="J68" s="14"/>
      <c r="K68" s="14"/>
      <c r="L68" s="14"/>
      <c r="M68" s="14"/>
    </row>
    <row r="69" spans="1:13" x14ac:dyDescent="0.25">
      <c r="A69" s="991"/>
      <c r="B69" s="991"/>
      <c r="C69" s="985"/>
      <c r="D69" s="986"/>
      <c r="E69" s="986"/>
      <c r="F69" s="986"/>
      <c r="G69" s="986"/>
      <c r="H69" s="987"/>
      <c r="I69" s="14"/>
      <c r="J69" s="14"/>
      <c r="K69" s="14"/>
      <c r="L69" s="14"/>
      <c r="M69" s="14"/>
    </row>
    <row r="70" spans="1:13" ht="15.75" thickBot="1" x14ac:dyDescent="0.3">
      <c r="A70" s="992"/>
      <c r="B70" s="992"/>
      <c r="C70" s="988"/>
      <c r="D70" s="787"/>
      <c r="E70" s="787"/>
      <c r="F70" s="787"/>
      <c r="G70" s="787"/>
      <c r="H70" s="989"/>
      <c r="I70" s="14"/>
      <c r="J70" s="14"/>
      <c r="K70" s="14"/>
      <c r="L70" s="14"/>
      <c r="M70" s="14"/>
    </row>
    <row r="71" spans="1:13" s="72" customFormat="1" x14ac:dyDescent="0.25">
      <c r="A71" s="1008" t="s">
        <v>146</v>
      </c>
      <c r="B71" s="1008" t="s">
        <v>262</v>
      </c>
      <c r="C71" s="982"/>
      <c r="D71" s="983"/>
      <c r="E71" s="882"/>
      <c r="F71" s="882"/>
      <c r="G71" s="882"/>
      <c r="H71" s="876"/>
    </row>
    <row r="72" spans="1:13" s="72" customFormat="1" ht="15.75" thickBot="1" x14ac:dyDescent="0.3">
      <c r="A72" s="1009"/>
      <c r="B72" s="1009"/>
      <c r="C72" s="946"/>
      <c r="D72" s="1010"/>
      <c r="E72" s="1010"/>
      <c r="F72" s="1010"/>
      <c r="G72" s="1010"/>
      <c r="H72" s="1011"/>
    </row>
    <row r="73" spans="1:13" s="72" customFormat="1" ht="27" customHeight="1" thickBot="1" x14ac:dyDescent="0.3">
      <c r="A73" s="990" t="s">
        <v>147</v>
      </c>
      <c r="B73" s="996" t="s">
        <v>183</v>
      </c>
      <c r="C73" s="1062" t="s">
        <v>329</v>
      </c>
      <c r="D73" s="1063"/>
      <c r="E73" s="1064"/>
      <c r="F73" s="1064"/>
      <c r="G73" s="1064"/>
      <c r="H73" s="1065"/>
    </row>
    <row r="74" spans="1:13" s="72" customFormat="1" ht="14.45" customHeight="1" x14ac:dyDescent="0.25">
      <c r="A74" s="646"/>
      <c r="B74" s="864"/>
      <c r="C74" s="1058" t="s">
        <v>188</v>
      </c>
      <c r="D74" s="1059"/>
      <c r="E74" s="1060"/>
      <c r="F74" s="1060"/>
      <c r="G74" s="1060"/>
      <c r="H74" s="1061"/>
    </row>
    <row r="75" spans="1:13" s="72" customFormat="1" ht="14.45" customHeight="1" x14ac:dyDescent="0.25">
      <c r="A75" s="646"/>
      <c r="B75" s="864"/>
      <c r="C75" s="1055" t="s">
        <v>329</v>
      </c>
      <c r="D75" s="1056"/>
      <c r="E75" s="1056"/>
      <c r="F75" s="1056"/>
      <c r="G75" s="1056"/>
      <c r="H75" s="1057"/>
    </row>
    <row r="76" spans="1:13" s="72" customFormat="1" ht="14.45" customHeight="1" x14ac:dyDescent="0.25">
      <c r="A76" s="646"/>
      <c r="B76" s="864"/>
      <c r="C76" s="1055" t="s">
        <v>329</v>
      </c>
      <c r="D76" s="1056"/>
      <c r="E76" s="1056"/>
      <c r="F76" s="1056"/>
      <c r="G76" s="1056"/>
      <c r="H76" s="1057"/>
    </row>
    <row r="77" spans="1:13" s="72" customFormat="1" ht="14.45" customHeight="1" x14ac:dyDescent="0.25">
      <c r="A77" s="646"/>
      <c r="B77" s="864"/>
      <c r="C77" s="1055" t="s">
        <v>329</v>
      </c>
      <c r="D77" s="1056"/>
      <c r="E77" s="1056"/>
      <c r="F77" s="1056"/>
      <c r="G77" s="1056"/>
      <c r="H77" s="1057"/>
    </row>
    <row r="78" spans="1:13" s="72" customFormat="1" ht="13.5" customHeight="1" x14ac:dyDescent="0.25">
      <c r="A78" s="646"/>
      <c r="B78" s="864"/>
      <c r="C78" s="1055" t="s">
        <v>329</v>
      </c>
      <c r="D78" s="1056"/>
      <c r="E78" s="1056"/>
      <c r="F78" s="1056"/>
      <c r="G78" s="1056"/>
      <c r="H78" s="1057"/>
    </row>
    <row r="79" spans="1:13" s="72" customFormat="1" ht="15" customHeight="1" x14ac:dyDescent="0.25">
      <c r="A79" s="646"/>
      <c r="B79" s="864"/>
      <c r="C79" s="1002"/>
      <c r="D79" s="1003"/>
      <c r="E79" s="1003"/>
      <c r="F79" s="1003"/>
      <c r="G79" s="1003"/>
      <c r="H79" s="1004"/>
    </row>
    <row r="80" spans="1:13" s="72" customFormat="1" ht="15.75" thickBot="1" x14ac:dyDescent="0.3">
      <c r="A80" s="647"/>
      <c r="B80" s="647"/>
      <c r="C80" s="1005"/>
      <c r="D80" s="1006"/>
      <c r="E80" s="1006"/>
      <c r="F80" s="1006"/>
      <c r="G80" s="1006"/>
      <c r="H80" s="1007"/>
    </row>
    <row r="81" spans="1:8" s="72" customFormat="1" ht="19.5" customHeight="1" x14ac:dyDescent="0.25">
      <c r="A81" s="990" t="s">
        <v>135</v>
      </c>
      <c r="B81" s="996" t="s">
        <v>177</v>
      </c>
      <c r="C81" s="1062" t="s">
        <v>329</v>
      </c>
      <c r="D81" s="1063"/>
      <c r="E81" s="1063"/>
      <c r="F81" s="1063"/>
      <c r="G81" s="1063"/>
      <c r="H81" s="1066"/>
    </row>
    <row r="82" spans="1:8" s="72" customFormat="1" ht="20.25" customHeight="1" thickBot="1" x14ac:dyDescent="0.3">
      <c r="A82" s="991"/>
      <c r="B82" s="997"/>
      <c r="C82" s="1067"/>
      <c r="D82" s="1068"/>
      <c r="E82" s="1068"/>
      <c r="F82" s="1068"/>
      <c r="G82" s="1068"/>
      <c r="H82" s="1069"/>
    </row>
    <row r="83" spans="1:8" s="72" customFormat="1" ht="32.1" customHeight="1" thickBot="1" x14ac:dyDescent="0.3">
      <c r="A83" s="990" t="s">
        <v>235</v>
      </c>
      <c r="B83" s="996" t="s">
        <v>189</v>
      </c>
      <c r="C83" s="1051" t="s">
        <v>329</v>
      </c>
      <c r="D83" s="1052"/>
      <c r="E83" s="1053"/>
      <c r="F83" s="1053"/>
      <c r="G83" s="1053"/>
      <c r="H83" s="1054"/>
    </row>
    <row r="84" spans="1:8" s="72" customFormat="1" ht="15" customHeight="1" x14ac:dyDescent="0.25">
      <c r="A84" s="991"/>
      <c r="B84" s="997"/>
      <c r="C84" s="998" t="s">
        <v>234</v>
      </c>
      <c r="D84" s="999"/>
      <c r="E84" s="1000"/>
      <c r="F84" s="1001"/>
      <c r="G84" s="1001"/>
      <c r="H84" s="885"/>
    </row>
    <row r="85" spans="1:8" s="72" customFormat="1" ht="15" customHeight="1" x14ac:dyDescent="0.25">
      <c r="A85" s="991"/>
      <c r="B85" s="991"/>
      <c r="C85" s="1070" t="s">
        <v>376</v>
      </c>
      <c r="D85" s="1071"/>
      <c r="E85" s="1071"/>
      <c r="F85" s="1076" t="s">
        <v>329</v>
      </c>
      <c r="G85" s="1077"/>
      <c r="H85" s="1078"/>
    </row>
    <row r="86" spans="1:8" s="72" customFormat="1" x14ac:dyDescent="0.25">
      <c r="A86" s="991"/>
      <c r="B86" s="991"/>
      <c r="C86" s="1072"/>
      <c r="D86" s="1073"/>
      <c r="E86" s="1073"/>
      <c r="F86" s="1079"/>
      <c r="G86" s="1080"/>
      <c r="H86" s="1081"/>
    </row>
    <row r="87" spans="1:8" s="72" customFormat="1" x14ac:dyDescent="0.25">
      <c r="A87" s="991"/>
      <c r="B87" s="991"/>
      <c r="C87" s="1070" t="s">
        <v>377</v>
      </c>
      <c r="D87" s="1071"/>
      <c r="E87" s="1071"/>
      <c r="F87" s="1082" t="s">
        <v>329</v>
      </c>
      <c r="G87" s="1083"/>
      <c r="H87" s="1084"/>
    </row>
    <row r="88" spans="1:8" s="72" customFormat="1" ht="15.75" thickBot="1" x14ac:dyDescent="0.3">
      <c r="A88" s="991"/>
      <c r="B88" s="991"/>
      <c r="C88" s="1074"/>
      <c r="D88" s="1075"/>
      <c r="E88" s="1075"/>
      <c r="F88" s="1085"/>
      <c r="G88" s="1086"/>
      <c r="H88" s="1087"/>
    </row>
    <row r="89" spans="1:8" x14ac:dyDescent="0.25">
      <c r="A89" s="990" t="s">
        <v>236</v>
      </c>
      <c r="B89" s="990" t="s">
        <v>327</v>
      </c>
      <c r="C89" s="982"/>
      <c r="D89" s="983"/>
      <c r="E89" s="983"/>
      <c r="F89" s="983"/>
      <c r="G89" s="983"/>
      <c r="H89" s="984"/>
    </row>
    <row r="90" spans="1:8" s="72" customFormat="1" x14ac:dyDescent="0.25">
      <c r="A90" s="991"/>
      <c r="B90" s="991"/>
      <c r="C90" s="985"/>
      <c r="D90" s="986"/>
      <c r="E90" s="986"/>
      <c r="F90" s="986"/>
      <c r="G90" s="986"/>
      <c r="H90" s="987"/>
    </row>
    <row r="91" spans="1:8" x14ac:dyDescent="0.25">
      <c r="A91" s="991"/>
      <c r="B91" s="991"/>
      <c r="C91" s="985"/>
      <c r="D91" s="986"/>
      <c r="E91" s="986"/>
      <c r="F91" s="986"/>
      <c r="G91" s="986"/>
      <c r="H91" s="987"/>
    </row>
    <row r="92" spans="1:8" x14ac:dyDescent="0.25">
      <c r="A92" s="991"/>
      <c r="B92" s="991"/>
      <c r="C92" s="985"/>
      <c r="D92" s="986"/>
      <c r="E92" s="986"/>
      <c r="F92" s="986"/>
      <c r="G92" s="986"/>
      <c r="H92" s="987"/>
    </row>
    <row r="93" spans="1:8" x14ac:dyDescent="0.25">
      <c r="A93" s="991"/>
      <c r="B93" s="991"/>
      <c r="C93" s="985"/>
      <c r="D93" s="986"/>
      <c r="E93" s="986"/>
      <c r="F93" s="986"/>
      <c r="G93" s="986"/>
      <c r="H93" s="987"/>
    </row>
    <row r="94" spans="1:8" x14ac:dyDescent="0.25">
      <c r="A94" s="991"/>
      <c r="B94" s="991"/>
      <c r="C94" s="985"/>
      <c r="D94" s="986"/>
      <c r="E94" s="986"/>
      <c r="F94" s="986"/>
      <c r="G94" s="986"/>
      <c r="H94" s="987"/>
    </row>
    <row r="95" spans="1:8" ht="15.75" thickBot="1" x14ac:dyDescent="0.3">
      <c r="A95" s="992"/>
      <c r="B95" s="992"/>
      <c r="C95" s="988"/>
      <c r="D95" s="787"/>
      <c r="E95" s="787"/>
      <c r="F95" s="787"/>
      <c r="G95" s="787"/>
      <c r="H95" s="989"/>
    </row>
    <row r="97" spans="1:12" ht="15.75" thickBot="1" x14ac:dyDescent="0.3"/>
    <row r="98" spans="1:12" ht="15" customHeight="1" x14ac:dyDescent="0.25">
      <c r="A98" s="990" t="s">
        <v>127</v>
      </c>
      <c r="B98" s="990" t="s">
        <v>263</v>
      </c>
      <c r="C98" s="413" t="s">
        <v>329</v>
      </c>
      <c r="D98" s="1039"/>
      <c r="E98" s="1039"/>
      <c r="F98" s="1039"/>
      <c r="G98" s="1039"/>
      <c r="H98" s="1040"/>
      <c r="L98" t="s">
        <v>378</v>
      </c>
    </row>
    <row r="99" spans="1:12" x14ac:dyDescent="0.25">
      <c r="A99" s="991"/>
      <c r="B99" s="991"/>
      <c r="C99" s="1041"/>
      <c r="D99" s="1042"/>
      <c r="E99" s="1042"/>
      <c r="F99" s="1042"/>
      <c r="G99" s="1042"/>
      <c r="H99" s="1043"/>
    </row>
    <row r="100" spans="1:12" x14ac:dyDescent="0.25">
      <c r="A100" s="991"/>
      <c r="B100" s="991"/>
      <c r="C100" s="1027"/>
      <c r="D100" s="1044"/>
      <c r="E100" s="1044"/>
      <c r="F100" s="1044"/>
      <c r="G100" s="1044"/>
      <c r="H100" s="1045"/>
    </row>
    <row r="101" spans="1:12" ht="15.75" thickBot="1" x14ac:dyDescent="0.3">
      <c r="A101" s="992"/>
      <c r="B101" s="992"/>
      <c r="C101" s="1046"/>
      <c r="D101" s="1006"/>
      <c r="E101" s="1006"/>
      <c r="F101" s="1006"/>
      <c r="G101" s="1006"/>
      <c r="H101" s="1007"/>
    </row>
  </sheetData>
  <sheetProtection algorithmName="SHA-512" hashValue="OgLeM9JNQGcgEKHRBW0prQEEtX8oTjaqTd8ExhJiSCuQnUnXC0OpqiYLimGnxdR68vMVxiQ7mnKus5gx8+7JNQ==" saltValue="ARNrekRBXUtcHKkApu/+dw==" spinCount="100000" sheet="1" objects="1" scenarios="1"/>
  <protectedRanges>
    <protectedRange sqref="C5:H16 C20:H34 C38:H50 C54 F58:F66 H58:H66 C67:H73 C75:H83 F85:H88 C89 C98:H101" name="Oblast1"/>
  </protectedRanges>
  <mergeCells count="74">
    <mergeCell ref="C81:H82"/>
    <mergeCell ref="C85:E86"/>
    <mergeCell ref="C87:E88"/>
    <mergeCell ref="F85:H86"/>
    <mergeCell ref="F87:H88"/>
    <mergeCell ref="C77:H77"/>
    <mergeCell ref="C43:E43"/>
    <mergeCell ref="F43:H43"/>
    <mergeCell ref="A81:A82"/>
    <mergeCell ref="C76:H76"/>
    <mergeCell ref="C74:H74"/>
    <mergeCell ref="C78:H78"/>
    <mergeCell ref="A54:A57"/>
    <mergeCell ref="B54:B57"/>
    <mergeCell ref="A73:A80"/>
    <mergeCell ref="C73:H73"/>
    <mergeCell ref="C75:H75"/>
    <mergeCell ref="B58:B66"/>
    <mergeCell ref="A67:A70"/>
    <mergeCell ref="B67:B70"/>
    <mergeCell ref="B73:B80"/>
    <mergeCell ref="A98:A101"/>
    <mergeCell ref="B98:B101"/>
    <mergeCell ref="C98:H99"/>
    <mergeCell ref="C100:H101"/>
    <mergeCell ref="A1:H1"/>
    <mergeCell ref="A89:A95"/>
    <mergeCell ref="B89:B95"/>
    <mergeCell ref="C12:H16"/>
    <mergeCell ref="C20:H24"/>
    <mergeCell ref="C25:H29"/>
    <mergeCell ref="C30:H34"/>
    <mergeCell ref="C38:H41"/>
    <mergeCell ref="C44:H46"/>
    <mergeCell ref="C47:H50"/>
    <mergeCell ref="C83:H83"/>
    <mergeCell ref="B81:B82"/>
    <mergeCell ref="A3:C3"/>
    <mergeCell ref="A18:C18"/>
    <mergeCell ref="B10:B11"/>
    <mergeCell ref="A5:A11"/>
    <mergeCell ref="C67:H70"/>
    <mergeCell ref="A20:A24"/>
    <mergeCell ref="B20:B24"/>
    <mergeCell ref="A25:A29"/>
    <mergeCell ref="C42:E42"/>
    <mergeCell ref="C5:H11"/>
    <mergeCell ref="A38:A41"/>
    <mergeCell ref="B38:B41"/>
    <mergeCell ref="A42:A46"/>
    <mergeCell ref="B42:B46"/>
    <mergeCell ref="C58:D60"/>
    <mergeCell ref="A58:A66"/>
    <mergeCell ref="B71:B72"/>
    <mergeCell ref="C71:H72"/>
    <mergeCell ref="C61:D63"/>
    <mergeCell ref="C64:D64"/>
    <mergeCell ref="C65:D66"/>
    <mergeCell ref="C89:H95"/>
    <mergeCell ref="B5:B9"/>
    <mergeCell ref="B25:B29"/>
    <mergeCell ref="A30:A34"/>
    <mergeCell ref="B30:B34"/>
    <mergeCell ref="A12:A16"/>
    <mergeCell ref="B12:B16"/>
    <mergeCell ref="A47:A50"/>
    <mergeCell ref="B47:B50"/>
    <mergeCell ref="C54:H57"/>
    <mergeCell ref="F42:H42"/>
    <mergeCell ref="A83:A88"/>
    <mergeCell ref="B83:B88"/>
    <mergeCell ref="C84:H84"/>
    <mergeCell ref="C79:H80"/>
    <mergeCell ref="A71:A72"/>
  </mergeCells>
  <dataValidations count="7">
    <dataValidation type="list" showInputMessage="1" showErrorMessage="1" errorTitle="Neplatná položka!" error="Použíjte prosím možnosti ze seznamu." sqref="C42:H43" xr:uid="{B7608C13-EB15-49B7-9D33-0E99BF82F3B2}">
      <formula1>"-,půdně klimatické podmínky,přítomnost BPS v podniku,poptávka a cena zemědělských komodit,současné nastavení dotační politiky"</formula1>
    </dataValidation>
    <dataValidation type="list" showInputMessage="1" showErrorMessage="1" errorTitle="Neplatná položka!" error="Použíjte prosím možnosti ze seznamu." sqref="C73:H73" xr:uid="{23C4464E-D38D-407A-93DD-E2CA39D4AD1A}">
      <mc:AlternateContent xmlns:x12ac="http://schemas.microsoft.com/office/spreadsheetml/2011/1/ac" xmlns:mc="http://schemas.openxmlformats.org/markup-compatibility/2006">
        <mc:Choice Requires="x12ac">
          <x12ac:list>-,"Ano, mám k dispozici data z vlastní a/nebo místní meteostanice",Nemám vlastní meteostanici ani možnost využít data místních meteostanic,"Nemám vlastní meteostanici, ale údaje z meteostanice bych rád využíval"</x12ac:list>
        </mc:Choice>
        <mc:Fallback>
          <formula1>"-,Ano, mám k dispozici data z vlastní a/nebo místní meteostanice,Nemám vlastní meteostanici ani možnost využít data místních meteostanic,Nemám vlastní meteostanici, ale údaje z meteostanice bych rád využíval"</formula1>
        </mc:Fallback>
      </mc:AlternateContent>
    </dataValidation>
    <dataValidation type="list" allowBlank="1" showInputMessage="1" showErrorMessage="1" errorTitle="Neplatná položka!" error="Použíjte prosím možnosti ze seznamu." sqref="C81:H82" xr:uid="{EC5E834F-33CC-4F85-B347-E5863208F784}">
      <formula1>"-,preemergentní aplikace,postemergentní aplikace,preemergentní i postemergentní aplikace"</formula1>
    </dataValidation>
    <dataValidation type="list" showInputMessage="1" showErrorMessage="1" errorTitle="Neplatná položka!" error="Použíjte prosím možnosti ze seznamu." sqref="C83:H83" xr:uid="{DC874298-F8CA-428B-A22D-76F3C8240044}">
      <mc:AlternateContent xmlns:x12ac="http://schemas.microsoft.com/office/spreadsheetml/2011/1/ac" xmlns:mc="http://schemas.openxmlformats.org/markup-compatibility/2006">
        <mc:Choice Requires="x12ac">
          <x12ac:list xml:space="preserve">-,máme sklady a využíváme služby DDD firmy,"máme sklady, ale nevyužíváme služby DDD firmy",nemáme sklady,neošetřujeme sklady </x12ac:list>
        </mc:Choice>
        <mc:Fallback>
          <formula1>"-,máme sklady a využíváme služby DDD firmy,máme sklady, ale nevyužíváme služby DDD firmy,nemáme sklady,neošetřujeme sklady "</formula1>
        </mc:Fallback>
      </mc:AlternateContent>
    </dataValidation>
    <dataValidation type="list" showInputMessage="1" showErrorMessage="1" errorTitle="Neplatná položka!" error="Použíjte prosím možnosti ze seznamu." sqref="F85:H88" xr:uid="{34786399-58DA-46B5-93F9-09FBFF380BC2}">
      <formula1>"-,preventivně,na základě monitoringu ŠO"</formula1>
    </dataValidation>
    <dataValidation type="list" showInputMessage="1" showErrorMessage="1" errorTitle="Neplatná položka!" error="Použíjte prosím možnosti ze seznamu." sqref="C98:H99" xr:uid="{4D596622-2214-49EF-8C9C-C6B616FC5B6A}">
      <mc:AlternateContent xmlns:x12ac="http://schemas.microsoft.com/office/spreadsheetml/2011/1/ac" xmlns:mc="http://schemas.openxmlformats.org/markup-compatibility/2006">
        <mc:Choice Requires="x12ac">
          <x12ac:list>-,NE,"ANO, zaměření projektu je:","aktuálně NE, dřívější spolupráce ano (v předchozích 3 letech)"</x12ac:list>
        </mc:Choice>
        <mc:Fallback>
          <formula1>"-,NE,ANO, zaměření projektu je:,aktuálně NE, dřívější spolupráce ano (v předchozích 3 letech)"</formula1>
        </mc:Fallback>
      </mc:AlternateContent>
    </dataValidation>
    <dataValidation type="list" showInputMessage="1" showErrorMessage="1" errorTitle="Neplatná položka!" error="Použíjte prosím možnosti ze seznamu." sqref="C75:H78" xr:uid="{8BFAA319-810B-4897-A5CD-B2FF8112F40F}">
      <mc:AlternateContent xmlns:x12ac="http://schemas.microsoft.com/office/spreadsheetml/2011/1/ac" xmlns:mc="http://schemas.openxmlformats.org/markup-compatibility/2006">
        <mc:Choice Requires="x12ac">
          <x12ac:list>-,žluté MM misky (řepka),Lambersovy misky (brambory),"lepové desky (obilniny, řepka, kukuřice, cukrovka)",vlastní metody sledování výskytu ŠO:</x12ac:list>
        </mc:Choice>
        <mc:Fallback>
          <formula1>"-,žluté MM misky (řepka),Lambersovy misky (brambory),lepové desky (obilniny, řepka, kukuřice, cukrovka),vlastní metody sledování výskytu ŠO:"</formula1>
        </mc:Fallback>
      </mc:AlternateContent>
    </dataValidation>
  </dataValidations>
  <pageMargins left="0.25" right="0.25" top="0.75" bottom="0.7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E86E-F184-4109-9542-FC37CB02C2D3}">
  <dimension ref="A1:G79"/>
  <sheetViews>
    <sheetView workbookViewId="0">
      <selection activeCell="J12" sqref="J12"/>
    </sheetView>
  </sheetViews>
  <sheetFormatPr defaultRowHeight="15" x14ac:dyDescent="0.25"/>
  <cols>
    <col min="1" max="1" width="12.5703125" customWidth="1"/>
    <col min="2" max="5" width="14.85546875" customWidth="1"/>
    <col min="6" max="6" width="12.42578125" customWidth="1"/>
    <col min="7" max="7" width="14.85546875" customWidth="1"/>
  </cols>
  <sheetData>
    <row r="1" spans="1:7" x14ac:dyDescent="0.25">
      <c r="A1" s="126" t="s">
        <v>261</v>
      </c>
      <c r="B1" s="21" t="s">
        <v>153</v>
      </c>
      <c r="C1" s="21" t="s">
        <v>154</v>
      </c>
      <c r="D1" s="21" t="s">
        <v>155</v>
      </c>
      <c r="E1" s="21" t="s">
        <v>156</v>
      </c>
      <c r="G1" s="21" t="s">
        <v>264</v>
      </c>
    </row>
    <row r="2" spans="1:7" ht="15.75" thickBot="1" x14ac:dyDescent="0.3">
      <c r="G2" t="s">
        <v>87</v>
      </c>
    </row>
    <row r="3" spans="1:7" x14ac:dyDescent="0.25">
      <c r="A3" s="104"/>
      <c r="B3" s="107"/>
      <c r="C3" s="104"/>
      <c r="D3" s="107"/>
      <c r="E3" s="104"/>
      <c r="G3" s="104"/>
    </row>
    <row r="4" spans="1:7" x14ac:dyDescent="0.25">
      <c r="A4" s="105"/>
      <c r="B4" s="6"/>
      <c r="C4" s="105"/>
      <c r="D4" s="154" t="s">
        <v>307</v>
      </c>
      <c r="E4" s="105"/>
      <c r="G4" s="105"/>
    </row>
    <row r="5" spans="1:7" x14ac:dyDescent="0.25">
      <c r="A5" s="105"/>
      <c r="B5" s="6"/>
      <c r="C5" s="105"/>
      <c r="D5" s="6"/>
      <c r="E5" s="105"/>
      <c r="G5" s="105"/>
    </row>
    <row r="6" spans="1:7" ht="15.75" thickBot="1" x14ac:dyDescent="0.3">
      <c r="A6" s="105"/>
      <c r="B6" s="6"/>
      <c r="C6" s="105"/>
      <c r="D6" s="154" t="s">
        <v>307</v>
      </c>
      <c r="E6" s="105"/>
      <c r="G6" s="106"/>
    </row>
    <row r="7" spans="1:7" ht="15.75" thickBot="1" x14ac:dyDescent="0.3">
      <c r="A7" s="105"/>
      <c r="B7" s="6"/>
      <c r="C7" s="105"/>
      <c r="D7" s="6"/>
      <c r="E7" s="105"/>
      <c r="G7" t="s">
        <v>98</v>
      </c>
    </row>
    <row r="8" spans="1:7" x14ac:dyDescent="0.25">
      <c r="A8" s="105"/>
      <c r="B8" s="6"/>
      <c r="C8" s="105"/>
      <c r="D8" s="6"/>
      <c r="E8" s="105"/>
      <c r="G8" s="104"/>
    </row>
    <row r="9" spans="1:7" x14ac:dyDescent="0.25">
      <c r="A9" s="105"/>
      <c r="B9" s="6"/>
      <c r="C9" s="105"/>
      <c r="D9" s="6"/>
      <c r="E9" s="105"/>
      <c r="G9" s="105"/>
    </row>
    <row r="10" spans="1:7" x14ac:dyDescent="0.25">
      <c r="A10" s="105"/>
      <c r="B10" s="6"/>
      <c r="C10" s="105"/>
      <c r="D10" s="6"/>
      <c r="E10" s="6"/>
      <c r="F10" s="105"/>
      <c r="G10" s="105"/>
    </row>
    <row r="11" spans="1:7" ht="15.75" thickBot="1" x14ac:dyDescent="0.3">
      <c r="A11" s="105"/>
      <c r="B11" s="6"/>
      <c r="C11" s="105"/>
      <c r="D11" s="6"/>
      <c r="E11" s="105"/>
      <c r="G11" s="105"/>
    </row>
    <row r="12" spans="1:7" x14ac:dyDescent="0.25">
      <c r="A12" s="105"/>
      <c r="B12" s="6"/>
      <c r="C12" s="105"/>
      <c r="D12" s="6"/>
      <c r="E12" s="105"/>
      <c r="F12" s="155"/>
      <c r="G12" s="105"/>
    </row>
    <row r="13" spans="1:7" ht="15.75" thickBot="1" x14ac:dyDescent="0.3">
      <c r="A13" s="105"/>
      <c r="B13" s="6"/>
      <c r="C13" s="105"/>
      <c r="D13" s="6"/>
      <c r="E13" s="157" t="s">
        <v>307</v>
      </c>
      <c r="F13" s="156"/>
      <c r="G13" s="105"/>
    </row>
    <row r="14" spans="1:7" x14ac:dyDescent="0.25">
      <c r="A14" s="105"/>
      <c r="B14" s="6"/>
      <c r="C14" s="105"/>
      <c r="D14" s="6"/>
      <c r="E14" s="105"/>
      <c r="G14" s="105"/>
    </row>
    <row r="15" spans="1:7" x14ac:dyDescent="0.25">
      <c r="A15" s="105"/>
      <c r="B15" s="6"/>
      <c r="C15" s="105"/>
      <c r="D15" s="6"/>
      <c r="E15" s="105"/>
      <c r="G15" s="127"/>
    </row>
    <row r="16" spans="1:7" x14ac:dyDescent="0.25">
      <c r="A16" s="105"/>
      <c r="B16" s="6"/>
      <c r="C16" s="105"/>
      <c r="D16" s="6"/>
      <c r="E16" s="105"/>
      <c r="G16" s="127"/>
    </row>
    <row r="17" spans="1:7" x14ac:dyDescent="0.25">
      <c r="A17" s="105"/>
      <c r="B17" s="6"/>
      <c r="C17" s="105"/>
      <c r="D17" s="6"/>
      <c r="E17" s="105"/>
      <c r="G17" s="105"/>
    </row>
    <row r="18" spans="1:7" x14ac:dyDescent="0.25">
      <c r="A18" s="105"/>
      <c r="B18" s="6"/>
      <c r="C18" s="105"/>
      <c r="D18" s="6"/>
      <c r="E18" s="105"/>
      <c r="G18" s="105"/>
    </row>
    <row r="19" spans="1:7" x14ac:dyDescent="0.25">
      <c r="A19" s="105"/>
      <c r="B19" s="6"/>
      <c r="C19" s="105"/>
      <c r="D19" s="6"/>
      <c r="E19" s="105"/>
      <c r="G19" s="105"/>
    </row>
    <row r="20" spans="1:7" x14ac:dyDescent="0.25">
      <c r="A20" s="105"/>
      <c r="B20" s="6"/>
      <c r="C20" s="105"/>
      <c r="D20" s="6"/>
      <c r="E20" s="105"/>
      <c r="G20" s="105"/>
    </row>
    <row r="21" spans="1:7" x14ac:dyDescent="0.25">
      <c r="A21" s="105"/>
      <c r="B21" s="6"/>
      <c r="C21" s="105"/>
      <c r="D21" s="6"/>
      <c r="E21" s="105"/>
      <c r="G21" s="105"/>
    </row>
    <row r="22" spans="1:7" x14ac:dyDescent="0.25">
      <c r="A22" s="105"/>
      <c r="B22" s="6"/>
      <c r="C22" s="105"/>
      <c r="D22" s="6"/>
      <c r="E22" s="105"/>
      <c r="G22" s="105"/>
    </row>
    <row r="23" spans="1:7" x14ac:dyDescent="0.25">
      <c r="A23" s="105"/>
      <c r="B23" s="6"/>
      <c r="C23" s="105"/>
      <c r="D23" s="6"/>
      <c r="E23" s="105"/>
      <c r="G23" s="105"/>
    </row>
    <row r="24" spans="1:7" x14ac:dyDescent="0.25">
      <c r="A24" s="105"/>
      <c r="B24" s="6"/>
      <c r="C24" s="105"/>
      <c r="D24" s="6"/>
      <c r="E24" s="105"/>
      <c r="G24" s="105"/>
    </row>
    <row r="25" spans="1:7" s="27" customFormat="1" x14ac:dyDescent="0.25">
      <c r="A25" s="105"/>
      <c r="B25" s="6"/>
      <c r="C25" s="105"/>
      <c r="D25" s="6"/>
      <c r="E25" s="105"/>
      <c r="G25" s="105"/>
    </row>
    <row r="26" spans="1:7" x14ac:dyDescent="0.25">
      <c r="A26" s="105"/>
      <c r="B26" s="6"/>
      <c r="C26" s="105"/>
      <c r="D26" s="6"/>
      <c r="E26" s="105"/>
      <c r="G26" s="105"/>
    </row>
    <row r="27" spans="1:7" x14ac:dyDescent="0.25">
      <c r="A27" s="105"/>
      <c r="B27" s="6"/>
      <c r="C27" s="105"/>
      <c r="D27" s="6"/>
      <c r="E27" s="105"/>
      <c r="G27" s="105"/>
    </row>
    <row r="28" spans="1:7" ht="15.75" thickBot="1" x14ac:dyDescent="0.3">
      <c r="A28" s="105"/>
      <c r="B28" s="6"/>
      <c r="C28" s="105"/>
      <c r="D28" s="6"/>
      <c r="E28" s="105"/>
      <c r="G28" s="106"/>
    </row>
    <row r="29" spans="1:7" x14ac:dyDescent="0.25">
      <c r="A29" s="105"/>
      <c r="B29" s="6"/>
      <c r="C29" s="105"/>
      <c r="D29" s="6"/>
      <c r="E29" s="105"/>
    </row>
    <row r="30" spans="1:7" x14ac:dyDescent="0.25">
      <c r="A30" s="105"/>
      <c r="B30" s="6"/>
      <c r="C30" s="105"/>
      <c r="D30" s="6"/>
      <c r="E30" s="105"/>
    </row>
    <row r="31" spans="1:7" x14ac:dyDescent="0.25">
      <c r="A31" s="105"/>
      <c r="B31" s="6"/>
      <c r="C31" s="105"/>
      <c r="D31" s="6"/>
      <c r="E31" s="105"/>
    </row>
    <row r="32" spans="1:7" ht="15.75" thickBot="1" x14ac:dyDescent="0.3">
      <c r="A32" s="158"/>
      <c r="B32" s="6"/>
      <c r="C32" s="105"/>
      <c r="D32" s="6"/>
      <c r="E32" s="105"/>
    </row>
    <row r="33" spans="2:5" x14ac:dyDescent="0.25">
      <c r="B33" s="6"/>
      <c r="C33" s="105"/>
      <c r="D33" s="6"/>
      <c r="E33" s="105"/>
    </row>
    <row r="34" spans="2:5" x14ac:dyDescent="0.25">
      <c r="B34" s="6"/>
      <c r="C34" s="105"/>
      <c r="D34" s="119" t="b">
        <f>B40</f>
        <v>0</v>
      </c>
      <c r="E34" s="105"/>
    </row>
    <row r="35" spans="2:5" x14ac:dyDescent="0.25">
      <c r="B35" s="6"/>
      <c r="C35" s="105"/>
      <c r="D35" s="6"/>
      <c r="E35" s="105"/>
    </row>
    <row r="36" spans="2:5" x14ac:dyDescent="0.25">
      <c r="B36" s="6"/>
      <c r="C36" s="105"/>
      <c r="E36" s="105"/>
    </row>
    <row r="37" spans="2:5" x14ac:dyDescent="0.25">
      <c r="B37" s="6"/>
      <c r="C37" s="105"/>
      <c r="D37" s="6"/>
      <c r="E37" s="105"/>
    </row>
    <row r="38" spans="2:5" x14ac:dyDescent="0.25">
      <c r="B38" s="6"/>
      <c r="C38" s="105"/>
      <c r="D38" s="6"/>
      <c r="E38" s="105"/>
    </row>
    <row r="39" spans="2:5" x14ac:dyDescent="0.25">
      <c r="B39" s="6"/>
      <c r="C39" s="105"/>
      <c r="D39" s="154"/>
      <c r="E39" s="105"/>
    </row>
    <row r="40" spans="2:5" x14ac:dyDescent="0.25">
      <c r="B40" s="119" t="b">
        <v>0</v>
      </c>
      <c r="C40" s="105"/>
      <c r="D40" s="154"/>
      <c r="E40" s="105"/>
    </row>
    <row r="41" spans="2:5" x14ac:dyDescent="0.25">
      <c r="B41" s="6"/>
      <c r="C41" s="105"/>
      <c r="D41" s="154"/>
      <c r="E41" s="105"/>
    </row>
    <row r="42" spans="2:5" x14ac:dyDescent="0.25">
      <c r="B42" s="6"/>
      <c r="C42" s="105"/>
      <c r="D42" s="6"/>
      <c r="E42" s="105"/>
    </row>
    <row r="43" spans="2:5" x14ac:dyDescent="0.25">
      <c r="B43" s="6"/>
      <c r="C43" s="105"/>
      <c r="D43" s="6"/>
      <c r="E43" s="105"/>
    </row>
    <row r="44" spans="2:5" x14ac:dyDescent="0.25">
      <c r="B44" s="6"/>
      <c r="C44" s="105"/>
      <c r="D44" s="6"/>
      <c r="E44" s="105"/>
    </row>
    <row r="45" spans="2:5" x14ac:dyDescent="0.25">
      <c r="B45" s="6"/>
      <c r="C45" s="105"/>
      <c r="D45" s="6"/>
      <c r="E45" s="105"/>
    </row>
    <row r="46" spans="2:5" ht="15.75" thickBot="1" x14ac:dyDescent="0.3">
      <c r="B46" s="108"/>
      <c r="C46" s="105"/>
      <c r="D46" s="105"/>
      <c r="E46" s="105"/>
    </row>
    <row r="47" spans="2:5" ht="15.75" thickBot="1" x14ac:dyDescent="0.3">
      <c r="C47" s="105"/>
      <c r="D47" s="106"/>
      <c r="E47" s="105"/>
    </row>
    <row r="48" spans="2:5" x14ac:dyDescent="0.25">
      <c r="C48" s="105"/>
      <c r="D48" s="6"/>
      <c r="E48" s="105"/>
    </row>
    <row r="49" spans="3:5" x14ac:dyDescent="0.25">
      <c r="C49" s="105"/>
      <c r="D49" s="6"/>
      <c r="E49" s="105"/>
    </row>
    <row r="50" spans="3:5" x14ac:dyDescent="0.25">
      <c r="C50" s="105"/>
      <c r="D50" s="105"/>
      <c r="E50" s="105"/>
    </row>
    <row r="51" spans="3:5" x14ac:dyDescent="0.25">
      <c r="C51" s="105"/>
      <c r="D51" s="105"/>
      <c r="E51" s="105"/>
    </row>
    <row r="52" spans="3:5" x14ac:dyDescent="0.25">
      <c r="C52" s="105"/>
      <c r="D52" s="105"/>
      <c r="E52" s="105"/>
    </row>
    <row r="53" spans="3:5" x14ac:dyDescent="0.25">
      <c r="C53" s="105"/>
      <c r="E53" s="105"/>
    </row>
    <row r="54" spans="3:5" x14ac:dyDescent="0.25">
      <c r="C54" s="105"/>
      <c r="E54" s="105"/>
    </row>
    <row r="55" spans="3:5" x14ac:dyDescent="0.25">
      <c r="C55" s="105"/>
      <c r="E55" s="105"/>
    </row>
    <row r="56" spans="3:5" x14ac:dyDescent="0.25">
      <c r="C56" s="105" t="b">
        <v>0</v>
      </c>
      <c r="E56" s="105"/>
    </row>
    <row r="57" spans="3:5" x14ac:dyDescent="0.25">
      <c r="C57" s="105"/>
      <c r="E57" s="105"/>
    </row>
    <row r="58" spans="3:5" x14ac:dyDescent="0.25">
      <c r="C58" s="105"/>
      <c r="E58" s="105"/>
    </row>
    <row r="59" spans="3:5" ht="15.75" thickBot="1" x14ac:dyDescent="0.3">
      <c r="C59" s="105"/>
      <c r="E59" s="106"/>
    </row>
    <row r="60" spans="3:5" x14ac:dyDescent="0.25">
      <c r="C60" s="105"/>
    </row>
    <row r="61" spans="3:5" x14ac:dyDescent="0.25">
      <c r="C61" s="105"/>
    </row>
    <row r="62" spans="3:5" x14ac:dyDescent="0.25">
      <c r="C62" s="157" t="s">
        <v>307</v>
      </c>
    </row>
    <row r="63" spans="3:5" x14ac:dyDescent="0.25">
      <c r="C63" s="105"/>
    </row>
    <row r="64" spans="3:5" x14ac:dyDescent="0.25">
      <c r="C64" s="105"/>
    </row>
    <row r="65" spans="3:3" x14ac:dyDescent="0.25">
      <c r="C65" s="105"/>
    </row>
    <row r="66" spans="3:3" x14ac:dyDescent="0.25">
      <c r="C66" s="105"/>
    </row>
    <row r="67" spans="3:3" x14ac:dyDescent="0.25">
      <c r="C67" s="105"/>
    </row>
    <row r="68" spans="3:3" x14ac:dyDescent="0.25">
      <c r="C68" s="105"/>
    </row>
    <row r="69" spans="3:3" x14ac:dyDescent="0.25">
      <c r="C69" s="105"/>
    </row>
    <row r="70" spans="3:3" x14ac:dyDescent="0.25">
      <c r="C70" s="105"/>
    </row>
    <row r="71" spans="3:3" x14ac:dyDescent="0.25">
      <c r="C71" s="105"/>
    </row>
    <row r="72" spans="3:3" x14ac:dyDescent="0.25">
      <c r="C72" s="105"/>
    </row>
    <row r="73" spans="3:3" x14ac:dyDescent="0.25">
      <c r="C73" s="105"/>
    </row>
    <row r="74" spans="3:3" x14ac:dyDescent="0.25">
      <c r="C74" s="105"/>
    </row>
    <row r="75" spans="3:3" ht="15.75" thickBot="1" x14ac:dyDescent="0.3">
      <c r="C75" s="106"/>
    </row>
    <row r="76" spans="3:3" x14ac:dyDescent="0.25">
      <c r="C76" s="194"/>
    </row>
    <row r="77" spans="3:3" x14ac:dyDescent="0.25">
      <c r="C77" s="195"/>
    </row>
    <row r="78" spans="3:3" x14ac:dyDescent="0.25">
      <c r="C78" s="195"/>
    </row>
    <row r="79" spans="3:3" ht="15.75" thickBot="1" x14ac:dyDescent="0.3">
      <c r="C79" s="196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o D A A B Q S w M E F A A C A A g A 9 V N h V 1 r g e F O l A A A A 9 w A A A B I A H A B D b 2 5 m a W c v U G F j a 2 F n Z S 5 4 b W w g o h g A K K A U A A A A A A A A A A A A A A A A A A A A A A A A A A A A h Y + 9 D o I w H M R f h X S n X z g Y 8 q c M r J K Y m B j j 1 p S K j V A M L Z Z 3 c / C R f A U x i r o 5 3 t 3 v k r v 7 9 Q b 5 2 D b R R f f O d D Z D D F M U a a u 6 y t g 6 Q 4 M / x E u U C 1 h L d Z K 1 j i b Y u n R 0 J k N H 7 8 8 p I S E E H B L c 9 T X h l D K y K 1 c b d d S t j I 1 1 X l q l 0 a d V / W 8 h A d v X G M E x Y w v M O U 8 w B T K 7 U B r 7 J f g 0 + J n + m F A M j R 9 6 L Z S L i z 2 Q W Q J 5 n x A P U E s D B B Q A A g A I A P V T Y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U 2 F X K G B P k v M A A A D x A Q A A E w A c A E Z v c m 1 1 b G F z L 1 N l Y 3 R p b 2 4 x L m 0 g o h g A K K A U A A A A A A A A A A A A A A A A A A A A A A A A A A A A r Z D B S s N A E E D v g f z D s F 4 S C A W F n k p P w R 4 9 2 I D Q U m S b T G m a 3 Z m y u 9 G G k A 8 R T x 7 9 i J 6 i / + V q q Y q K B 3 E Y G B h m 3 j D P Y u 5 K J p g e 6 u k o D M L A r q X B A j K 5 r F U l z 2 A M C l 0 Y g I 9 Z Y X j j G + e 7 H N U g r Y 1 B c l d s q i V z F c X t / E J q H I v j q l h 0 8 5 T J + a F F c i C c i J l + u i e f / R 5 c s x W e 5 s c V D j I j y a 7 Y 6 J R V r S l r t m i j t 4 N J 2 w o t V b 8 X y e s K g s O d 6 7 r 4 H T k p l T N 8 I 6 l / h O e 7 / q G o m g / u F J X / 7 p J v b f T t e A I o 8 z U 4 U 2 M c B i X 9 B v z B z f D v b o b / 6 O b 6 6 E V S 4 7 V 8 f u Q L c P Q C U E s B A i 0 A F A A C A A g A 9 V N h V 1 r g e F O l A A A A 9 w A A A B I A A A A A A A A A A A A A A A A A A A A A A E N v b m Z p Z y 9 Q Y W N r Y W d l L n h t b F B L A Q I t A B Q A A g A I A P V T Y V c P y u m r p A A A A O k A A A A T A A A A A A A A A A A A A A A A A P E A A A B b Q 2 9 u d G V u d F 9 U e X B l c 1 0 u e G 1 s U E s B A i 0 A F A A C A A g A 9 V N h V y h g T 5 L z A A A A 8 Q E A A B M A A A A A A A A A A A A A A A A A 4 g E A A E Z v c m 1 1 b G F z L 1 N l Y 3 R p b 2 4 x L m 1 Q S w U G A A A A A A M A A w D C A A A A I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g 4 A A A A A A A D A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w M V Q w O T o y N j o 0 M i 4 2 N D A 5 N z c y W i I g L z 4 8 R W 5 0 c n k g V H l w Z T 0 i R m l s b E N v b H V t b l R 5 c G V z I i B W Y W x 1 Z T 0 i c 0 J n P T 0 i I C 8 + P E V u d H J 5 I F R 5 c G U 9 I k Z p b G x D b 2 x 1 b W 5 O Y W 1 l c y I g V m F s d W U 9 I n N b J n F 1 b 3 Q 7 b W F s w 7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i 9 B d X R v U m V t b 3 Z l Z E N v b H V t b n M x L n t t Y W z D v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1 b G t h M i 9 B d X R v U m V t b 3 Z l Z E N v b H V t b n M x L n t t Y W z D v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W x r Y T I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i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I v R m l s d H J v d m F u J U M z J U E 5 J T I w J U M 1 J T k 5 J U M z J U E x Z G t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D F U M D k 6 M z E 6 M D k u M z g z O T U w O V o i I C 8 + P E V u d H J 5 I F R 5 c G U 9 I k Z p b G x D b 2 x 1 b W 5 U e X B l c y I g V m F s d W U 9 I n N B Q T 0 9 I i A v P j x F b n R y e S B U e X B l P S J G a W x s Q 2 9 s d W 1 u T m F t Z X M i I F Z h b H V l P S J z W y Z x d W 9 0 O 1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N S 9 B d X R v U m V t b 3 Z l Z E N v b H V t b n M x L n t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a 2 E 1 L 0 F 1 d G 9 S Z W 1 v d m V k Q 2 9 s d W 1 u c z E u e 1 8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1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U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g H 3 t w E m 6 E R I k C y X l 5 x T r s A A A A A A I A A A A A A A N m A A D A A A A A E A A A A L o f D W z A 7 B 8 X S O 4 o a H i F U T E A A A A A B I A A A K A A A A A Q A A A A E u E Y G n 2 g I X v o e p g P O H e k K 1 A A A A B B A i g / g A K B u B L P X l o 6 N j 0 Q U 3 M 4 Z c j m p B 2 R D L i 8 6 A s O h e P H r L K H 6 h / w T H G q x i L h p 6 8 K 0 Y 1 Z s B / a l T K q J w A k H m S c f g z 1 s 0 B q u Y 3 H E H r K H Z Z h g B Q A A A A K d 4 V K l s / E Q / 8 j y i 5 6 p g 9 H o x l S s g = = < / D a t a M a s h u p > 
</file>

<file path=customXml/itemProps1.xml><?xml version="1.0" encoding="utf-8"?>
<ds:datastoreItem xmlns:ds="http://schemas.openxmlformats.org/officeDocument/2006/customXml" ds:itemID="{F1C2CBEC-0CAF-42A2-8DC6-D89BEF2B04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SOUHRNNÁ TABULKA</vt:lpstr>
      <vt:lpstr>PŮDA</vt:lpstr>
      <vt:lpstr>HNOJENÍ</vt:lpstr>
      <vt:lpstr>PĚSTITELSKÉ STRATEGIE</vt:lpstr>
      <vt:lpstr>POR</vt:lpstr>
      <vt:lpstr>PRAXE</vt:lpstr>
      <vt:lpstr>vzorec</vt:lpstr>
      <vt:lpstr>HNOJENÍ!_Hlk33597918</vt:lpstr>
      <vt:lpstr>POR!_Hlk40352780</vt:lpstr>
      <vt:lpstr>'SOUHRNNÁ TABULKA'!_Hlk40700827</vt:lpstr>
      <vt:lpstr>HNOJENÍ!_Hlk43102128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Šenkeřiková Pavla</dc:creator>
  <cp:keywords/>
  <dc:description/>
  <cp:lastModifiedBy>Šenkeřiková Pavla</cp:lastModifiedBy>
  <cp:revision/>
  <cp:lastPrinted>2022-10-18T13:03:09Z</cp:lastPrinted>
  <dcterms:created xsi:type="dcterms:W3CDTF">2020-06-16T12:59:37Z</dcterms:created>
  <dcterms:modified xsi:type="dcterms:W3CDTF">2023-12-06T07:29:24Z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SetDate">
    <vt:lpwstr>2020-06-16T13:14:01.3743566Z</vt:lpwstr>
  </property>
  <property fmtid="{D5CDD505-2E9C-101B-9397-08002B2CF9AE}" pid="5" name="MSIP_Label_ddfdcfce-ddd9-46fd-a41e-890a4587f248_Name">
    <vt:lpwstr>General</vt:lpwstr>
  </property>
  <property fmtid="{D5CDD505-2E9C-101B-9397-08002B2CF9AE}" pid="6" name="MSIP_Label_ddfdcfce-ddd9-46fd-a41e-890a4587f248_ActionId">
    <vt:lpwstr>7d109c65-fbd6-440c-ad4e-3f77615c0c9e</vt:lpwstr>
  </property>
  <property fmtid="{D5CDD505-2E9C-101B-9397-08002B2CF9AE}" pid="7" name="MSIP_Label_ddfdcfce-ddd9-46fd-a41e-890a4587f248_Extended_MSFT_Method">
    <vt:lpwstr>Automatic</vt:lpwstr>
  </property>
  <property fmtid="{D5CDD505-2E9C-101B-9397-08002B2CF9AE}" pid="8" name="Sensitivity">
    <vt:lpwstr>General</vt:lpwstr>
  </property>
</Properties>
</file>