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Prezentace - final/2024 - Letní prezentace/00_FINAL_zveřejnění/"/>
    </mc:Choice>
  </mc:AlternateContent>
  <xr:revisionPtr revIDLastSave="222" documentId="13_ncr:1_{8AAD89D2-FCAD-4B88-9E8F-B326BFA6EA2D}" xr6:coauthVersionLast="47" xr6:coauthVersionMax="47" xr10:uidLastSave="{D1C9AC3C-D3E9-47F6-AA16-676C8FEFF234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C33" i="1" l="1"/>
  <c r="D33" i="1"/>
  <c r="E33" i="1"/>
  <c r="F33" i="1"/>
  <c r="G33" i="1"/>
  <c r="H33" i="1"/>
  <c r="H35" i="1" s="1"/>
  <c r="I33" i="1"/>
  <c r="J33" i="1"/>
  <c r="K33" i="1"/>
  <c r="L33" i="1"/>
  <c r="M33" i="1"/>
  <c r="B33" i="1"/>
  <c r="C32" i="1"/>
  <c r="C34" i="1" s="1"/>
  <c r="D32" i="1"/>
  <c r="D34" i="1" s="1"/>
  <c r="E32" i="1"/>
  <c r="E34" i="1" s="1"/>
  <c r="F32" i="1"/>
  <c r="F34" i="1" s="1"/>
  <c r="G32" i="1"/>
  <c r="G34" i="1" s="1"/>
  <c r="H32" i="1"/>
  <c r="H34" i="1" s="1"/>
  <c r="I32" i="1"/>
  <c r="I34" i="1" s="1"/>
  <c r="J32" i="1"/>
  <c r="J34" i="1" s="1"/>
  <c r="K32" i="1"/>
  <c r="K34" i="1" s="1"/>
  <c r="L32" i="1"/>
  <c r="L34" i="1" s="1"/>
  <c r="M32" i="1"/>
  <c r="M34" i="1" s="1"/>
  <c r="B32" i="1"/>
  <c r="B34" i="1" s="1"/>
  <c r="N31" i="1"/>
  <c r="M30" i="1"/>
  <c r="L30" i="1"/>
  <c r="K30" i="1"/>
  <c r="J30" i="1"/>
  <c r="I30" i="1"/>
  <c r="H30" i="1"/>
  <c r="G30" i="1"/>
  <c r="F30" i="1"/>
  <c r="E30" i="1"/>
  <c r="D30" i="1"/>
  <c r="C30" i="1"/>
  <c r="N29" i="1"/>
  <c r="M22" i="1"/>
  <c r="L22" i="1"/>
  <c r="J22" i="1"/>
  <c r="G22" i="1"/>
  <c r="E22" i="1"/>
  <c r="D22" i="1"/>
  <c r="B17" i="1"/>
  <c r="B20" i="1" s="1"/>
  <c r="B22" i="1" s="1"/>
  <c r="F22" i="1"/>
  <c r="C22" i="1"/>
  <c r="C20" i="1"/>
  <c r="D20" i="1"/>
  <c r="E20" i="1"/>
  <c r="F20" i="1"/>
  <c r="G20" i="1"/>
  <c r="H20" i="1"/>
  <c r="H23" i="1" s="1"/>
  <c r="I20" i="1"/>
  <c r="I22" i="1" s="1"/>
  <c r="J20" i="1"/>
  <c r="K20" i="1"/>
  <c r="K22" i="1" s="1"/>
  <c r="L20" i="1"/>
  <c r="M20" i="1"/>
  <c r="C10" i="1"/>
  <c r="D10" i="1"/>
  <c r="E10" i="1"/>
  <c r="F10" i="1"/>
  <c r="G10" i="1"/>
  <c r="H10" i="1"/>
  <c r="I10" i="1"/>
  <c r="J10" i="1"/>
  <c r="K10" i="1"/>
  <c r="L10" i="1"/>
  <c r="L12" i="1" s="1"/>
  <c r="M10" i="1"/>
  <c r="I35" i="1" l="1"/>
  <c r="I23" i="1"/>
  <c r="G35" i="1"/>
  <c r="B35" i="1"/>
  <c r="F35" i="1"/>
  <c r="H22" i="1"/>
  <c r="L35" i="1"/>
  <c r="D35" i="1"/>
  <c r="E35" i="1"/>
  <c r="K35" i="1"/>
  <c r="C35" i="1"/>
  <c r="M35" i="1"/>
  <c r="J35" i="1"/>
  <c r="B23" i="1"/>
  <c r="K23" i="1"/>
  <c r="B30" i="1"/>
  <c r="N30" i="1" s="1"/>
  <c r="C18" i="1"/>
  <c r="D18" i="1"/>
  <c r="E18" i="1"/>
  <c r="F18" i="1"/>
  <c r="G18" i="1"/>
  <c r="H18" i="1"/>
  <c r="I18" i="1"/>
  <c r="J18" i="1"/>
  <c r="K18" i="1"/>
  <c r="L18" i="1"/>
  <c r="M18" i="1"/>
  <c r="B18" i="1"/>
  <c r="C8" i="1"/>
  <c r="D8" i="1"/>
  <c r="E8" i="1"/>
  <c r="F8" i="1"/>
  <c r="G8" i="1"/>
  <c r="H8" i="1"/>
  <c r="I8" i="1"/>
  <c r="J8" i="1"/>
  <c r="K8" i="1"/>
  <c r="L8" i="1"/>
  <c r="M8" i="1"/>
  <c r="F12" i="1"/>
  <c r="B7" i="1"/>
  <c r="N19" i="1"/>
  <c r="N9" i="1"/>
  <c r="B11" i="1" l="1"/>
  <c r="B10" i="1"/>
  <c r="B12" i="1" s="1"/>
  <c r="B8" i="1"/>
  <c r="N34" i="1"/>
  <c r="N35" i="1"/>
  <c r="N18" i="1"/>
  <c r="N8" i="1"/>
  <c r="E11" i="1"/>
  <c r="H11" i="1"/>
  <c r="I11" i="1"/>
  <c r="J11" i="1"/>
  <c r="K11" i="1"/>
  <c r="L11" i="1"/>
  <c r="L13" i="1" s="1"/>
  <c r="M11" i="1"/>
  <c r="B13" i="1" l="1"/>
  <c r="N36" i="1"/>
  <c r="N17" i="1"/>
  <c r="N23" i="1"/>
  <c r="E13" i="1"/>
  <c r="H13" i="1"/>
  <c r="I13" i="1"/>
  <c r="J13" i="1"/>
  <c r="K13" i="1"/>
  <c r="M13" i="1"/>
  <c r="E12" i="1"/>
  <c r="H12" i="1"/>
  <c r="I12" i="1"/>
  <c r="J12" i="1"/>
  <c r="K12" i="1"/>
  <c r="M12" i="1"/>
  <c r="D12" i="1" l="1"/>
  <c r="C12" i="1" l="1"/>
  <c r="F11" i="1"/>
  <c r="C11" i="1"/>
  <c r="C13" i="1" s="1"/>
  <c r="D11" i="1"/>
  <c r="D13" i="1" s="1"/>
  <c r="G12" i="1"/>
  <c r="G11" i="1"/>
  <c r="G13" i="1" s="1"/>
  <c r="N12" i="1" l="1"/>
  <c r="F13" i="1"/>
  <c r="N13" i="1" s="1"/>
  <c r="N14" i="1" l="1"/>
  <c r="N22" i="1"/>
  <c r="N24" i="1" s="1"/>
</calcChain>
</file>

<file path=xl/sharedStrings.xml><?xml version="1.0" encoding="utf-8"?>
<sst xmlns="http://schemas.openxmlformats.org/spreadsheetml/2006/main" count="74" uniqueCount="32">
  <si>
    <t>TOTAL/CZK</t>
  </si>
  <si>
    <t xml:space="preserve">Odprac. hod. celkem: </t>
  </si>
  <si>
    <t>Odprac. hod. projekt:</t>
  </si>
  <si>
    <t>Hodinová mzda pracovníka:</t>
  </si>
  <si>
    <t>Měsíční pracovní fond:</t>
  </si>
  <si>
    <t>Název organizace:</t>
  </si>
  <si>
    <t>Název projektu:</t>
  </si>
  <si>
    <t>Vyúčtování projektů NNO na MZe</t>
  </si>
  <si>
    <t xml:space="preserve">Rozhodnutí reg. č. </t>
  </si>
  <si>
    <t>Hrubá mzda zahrnutá do dotace</t>
  </si>
  <si>
    <t>Hodinová mzda dle limitu</t>
  </si>
  <si>
    <t>Hrubá mzda zahrnutá do vlastních zdrojů</t>
  </si>
  <si>
    <t>Celková hrubá mzda zahrnutá do projektu</t>
  </si>
  <si>
    <t>Řídící pracovník v pozici ředitele se středoškolským vzděláním</t>
  </si>
  <si>
    <t>Technický a odborný pracovník s bakalářským vzděláním</t>
  </si>
  <si>
    <t>I.22</t>
  </si>
  <si>
    <t>II.22</t>
  </si>
  <si>
    <t>III.22</t>
  </si>
  <si>
    <t>IV.22</t>
  </si>
  <si>
    <t>V.22</t>
  </si>
  <si>
    <t>VI.22</t>
  </si>
  <si>
    <t>VII.22</t>
  </si>
  <si>
    <t>VIII.22</t>
  </si>
  <si>
    <t>IX.22</t>
  </si>
  <si>
    <t>X.22</t>
  </si>
  <si>
    <t>XI.22</t>
  </si>
  <si>
    <t>XII.22</t>
  </si>
  <si>
    <t>"Název organizace"</t>
  </si>
  <si>
    <r>
      <rPr>
        <sz val="10"/>
        <color rgb="FFFF0000"/>
        <rFont val="Arial"/>
        <family val="2"/>
        <charset val="238"/>
      </rPr>
      <t>XY</t>
    </r>
    <r>
      <rPr>
        <sz val="10"/>
        <color theme="1"/>
        <rFont val="Arial"/>
        <family val="2"/>
        <charset val="238"/>
      </rPr>
      <t>/2024</t>
    </r>
  </si>
  <si>
    <t>Administrativní pracovník s vyšším odborným vzděláním</t>
  </si>
  <si>
    <t>VZOR PRO ZAMĚSTNANCE, KTERÝ MÁ O STÁTNÍM SVÁTKU PRACOVNÍ SMĚNU</t>
  </si>
  <si>
    <t>VZOR PRO ZAMĚSTNANCE, KTERÝ NEMÁ O STÁTNÍM SVÁTKU PRACOVNÍ SMĚNU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</si>
</sst>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2" fontId="0" fillId="0" borderId="0" xfId="0" applyNumberFormat="1"/>
    <xf numFmtId="6" fontId="8" fillId="0" borderId="0" xfId="0" applyNumberFormat="1" applyFont="1" applyAlignment="1">
      <alignment horizontal="right" vertical="center"/>
    </xf>
    <xf numFmtId="8" fontId="0" fillId="0" borderId="0" xfId="0" applyNumberForma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5" fillId="0" borderId="1" xfId="0" applyFont="1" applyBorder="1"/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1" fontId="13" fillId="4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2" fontId="5" fillId="0" borderId="0" xfId="0" applyNumberFormat="1" applyFont="1"/>
    <xf numFmtId="2" fontId="5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 wrapText="1"/>
    </xf>
    <xf numFmtId="1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64" fontId="0" fillId="0" borderId="0" xfId="0" applyNumberFormat="1"/>
    <xf numFmtId="8" fontId="1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right" vertical="center"/>
    </xf>
    <xf numFmtId="8" fontId="6" fillId="0" borderId="0" xfId="0" applyNumberFormat="1" applyFont="1" applyAlignment="1">
      <alignment vertical="center"/>
    </xf>
    <xf numFmtId="8" fontId="2" fillId="0" borderId="0" xfId="0" applyNumberFormat="1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workbookViewId="0">
      <selection activeCell="A17" sqref="A17"/>
    </sheetView>
  </sheetViews>
  <sheetFormatPr defaultRowHeight="15" x14ac:dyDescent="0.25"/>
  <cols>
    <col min="1" max="1" width="30.85546875" customWidth="1"/>
    <col min="2" max="5" width="10.28515625" bestFit="1" customWidth="1"/>
    <col min="6" max="9" width="11.28515625" bestFit="1" customWidth="1"/>
    <col min="10" max="11" width="10.28515625" bestFit="1" customWidth="1"/>
    <col min="12" max="12" width="11.28515625" bestFit="1" customWidth="1"/>
    <col min="13" max="13" width="10.28515625" bestFit="1" customWidth="1"/>
    <col min="14" max="14" width="15.85546875" customWidth="1"/>
    <col min="15" max="15" width="14.7109375" customWidth="1"/>
    <col min="16" max="16" width="10.5703125" bestFit="1" customWidth="1"/>
    <col min="19" max="19" width="9.7109375" bestFit="1" customWidth="1"/>
    <col min="23" max="23" width="9.7109375" bestFit="1" customWidth="1"/>
    <col min="25" max="25" width="9.7109375" bestFit="1" customWidth="1"/>
    <col min="28" max="28" width="9.5703125" bestFit="1" customWidth="1"/>
  </cols>
  <sheetData>
    <row r="1" spans="1:28" x14ac:dyDescent="0.25">
      <c r="A1" s="15" t="s">
        <v>5</v>
      </c>
      <c r="B1" s="37" t="s">
        <v>27</v>
      </c>
      <c r="C1" s="37"/>
      <c r="D1" s="37"/>
      <c r="E1" s="37"/>
      <c r="F1" s="37"/>
      <c r="G1" s="37"/>
      <c r="H1" s="37"/>
      <c r="I1" s="16"/>
      <c r="J1" s="16"/>
      <c r="K1" s="39" t="s">
        <v>8</v>
      </c>
      <c r="L1" s="39"/>
      <c r="M1" s="40" t="s">
        <v>28</v>
      </c>
      <c r="N1" s="40"/>
    </row>
    <row r="2" spans="1:28" ht="15.75" thickBot="1" x14ac:dyDescent="0.3">
      <c r="A2" s="15" t="s">
        <v>6</v>
      </c>
      <c r="B2" s="38" t="s">
        <v>7</v>
      </c>
      <c r="C2" s="38"/>
      <c r="D2" s="38"/>
      <c r="E2" s="38"/>
      <c r="F2" s="38"/>
      <c r="G2" s="38"/>
      <c r="H2" s="38"/>
      <c r="I2" s="16"/>
      <c r="J2" s="16"/>
      <c r="K2" s="16"/>
      <c r="L2" s="16"/>
      <c r="M2" s="16"/>
      <c r="N2" s="16"/>
    </row>
    <row r="3" spans="1:28" ht="15.75" thickTop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8" x14ac:dyDescent="0.25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28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28" ht="38.25" x14ac:dyDescent="0.25">
      <c r="A6" s="18" t="s">
        <v>13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2" t="s">
        <v>24</v>
      </c>
      <c r="L6" s="2" t="s">
        <v>25</v>
      </c>
      <c r="M6" s="2" t="s">
        <v>26</v>
      </c>
      <c r="N6" s="19" t="s">
        <v>0</v>
      </c>
    </row>
    <row r="7" spans="1:28" x14ac:dyDescent="0.25">
      <c r="A7" s="1" t="s">
        <v>4</v>
      </c>
      <c r="B7" s="20">
        <f>22*8</f>
        <v>176</v>
      </c>
      <c r="C7" s="20">
        <v>168</v>
      </c>
      <c r="D7" s="20">
        <v>160</v>
      </c>
      <c r="E7" s="20">
        <v>168</v>
      </c>
      <c r="F7" s="20">
        <v>168</v>
      </c>
      <c r="G7" s="20">
        <v>160</v>
      </c>
      <c r="H7" s="20">
        <v>176</v>
      </c>
      <c r="I7" s="20">
        <v>176</v>
      </c>
      <c r="J7" s="20">
        <v>168</v>
      </c>
      <c r="K7" s="20">
        <v>176</v>
      </c>
      <c r="L7" s="20">
        <v>168</v>
      </c>
      <c r="M7" s="20">
        <v>152</v>
      </c>
      <c r="N7" s="21">
        <f>SUM(B7:M7)</f>
        <v>2016</v>
      </c>
    </row>
    <row r="8" spans="1:28" x14ac:dyDescent="0.25">
      <c r="A8" s="1" t="s">
        <v>1</v>
      </c>
      <c r="B8" s="20">
        <f>B7</f>
        <v>176</v>
      </c>
      <c r="C8" s="20">
        <f t="shared" ref="C8:M8" si="0">C7</f>
        <v>168</v>
      </c>
      <c r="D8" s="20">
        <f t="shared" si="0"/>
        <v>160</v>
      </c>
      <c r="E8" s="20">
        <f t="shared" si="0"/>
        <v>168</v>
      </c>
      <c r="F8" s="20">
        <f t="shared" si="0"/>
        <v>168</v>
      </c>
      <c r="G8" s="20">
        <f t="shared" si="0"/>
        <v>160</v>
      </c>
      <c r="H8" s="20">
        <f t="shared" si="0"/>
        <v>176</v>
      </c>
      <c r="I8" s="20">
        <f t="shared" si="0"/>
        <v>176</v>
      </c>
      <c r="J8" s="20">
        <f t="shared" si="0"/>
        <v>168</v>
      </c>
      <c r="K8" s="20">
        <f t="shared" si="0"/>
        <v>176</v>
      </c>
      <c r="L8" s="20">
        <f t="shared" si="0"/>
        <v>168</v>
      </c>
      <c r="M8" s="20">
        <f t="shared" si="0"/>
        <v>152</v>
      </c>
      <c r="N8" s="21">
        <f>SUM(B8:M8)</f>
        <v>2016</v>
      </c>
    </row>
    <row r="9" spans="1:28" x14ac:dyDescent="0.25">
      <c r="A9" s="1" t="s">
        <v>2</v>
      </c>
      <c r="B9" s="22">
        <v>51</v>
      </c>
      <c r="C9" s="22">
        <v>30</v>
      </c>
      <c r="D9" s="22">
        <v>10</v>
      </c>
      <c r="E9" s="22">
        <v>50</v>
      </c>
      <c r="F9" s="22">
        <v>70</v>
      </c>
      <c r="G9" s="22">
        <v>10</v>
      </c>
      <c r="H9" s="22">
        <v>90</v>
      </c>
      <c r="I9" s="22">
        <v>10</v>
      </c>
      <c r="J9" s="22">
        <v>10</v>
      </c>
      <c r="K9" s="22">
        <v>10</v>
      </c>
      <c r="L9" s="22">
        <v>11</v>
      </c>
      <c r="M9" s="22">
        <v>10</v>
      </c>
      <c r="N9" s="23">
        <f>SUM(B9:M9)</f>
        <v>362</v>
      </c>
    </row>
    <row r="10" spans="1:28" x14ac:dyDescent="0.25">
      <c r="A10" s="1" t="s">
        <v>10</v>
      </c>
      <c r="B10" s="24">
        <f>31820/B7</f>
        <v>180.79545454545453</v>
      </c>
      <c r="C10" s="24">
        <f>31820/C7</f>
        <v>189.4047619047619</v>
      </c>
      <c r="D10" s="24">
        <f t="shared" ref="D10:M10" si="1">31820/D7</f>
        <v>198.875</v>
      </c>
      <c r="E10" s="24">
        <f t="shared" si="1"/>
        <v>189.4047619047619</v>
      </c>
      <c r="F10" s="24">
        <f t="shared" si="1"/>
        <v>189.4047619047619</v>
      </c>
      <c r="G10" s="24">
        <f t="shared" si="1"/>
        <v>198.875</v>
      </c>
      <c r="H10" s="24">
        <f t="shared" si="1"/>
        <v>180.79545454545453</v>
      </c>
      <c r="I10" s="24">
        <f t="shared" si="1"/>
        <v>180.79545454545453</v>
      </c>
      <c r="J10" s="24">
        <f t="shared" si="1"/>
        <v>189.4047619047619</v>
      </c>
      <c r="K10" s="24">
        <f t="shared" si="1"/>
        <v>180.79545454545453</v>
      </c>
      <c r="L10" s="24">
        <f t="shared" si="1"/>
        <v>189.4047619047619</v>
      </c>
      <c r="M10" s="24">
        <f t="shared" si="1"/>
        <v>209.34210526315789</v>
      </c>
      <c r="N10" s="25"/>
    </row>
    <row r="11" spans="1:28" x14ac:dyDescent="0.25">
      <c r="A11" s="1" t="s">
        <v>3</v>
      </c>
      <c r="B11" s="24">
        <f>60000/B7</f>
        <v>340.90909090909093</v>
      </c>
      <c r="C11" s="24">
        <f t="shared" ref="C11:M11" si="2">60000/C7</f>
        <v>357.14285714285717</v>
      </c>
      <c r="D11" s="24">
        <f t="shared" si="2"/>
        <v>375</v>
      </c>
      <c r="E11" s="24">
        <f t="shared" si="2"/>
        <v>357.14285714285717</v>
      </c>
      <c r="F11" s="24">
        <f t="shared" si="2"/>
        <v>357.14285714285717</v>
      </c>
      <c r="G11" s="24">
        <f t="shared" si="2"/>
        <v>375</v>
      </c>
      <c r="H11" s="24">
        <f t="shared" si="2"/>
        <v>340.90909090909093</v>
      </c>
      <c r="I11" s="24">
        <f t="shared" si="2"/>
        <v>340.90909090909093</v>
      </c>
      <c r="J11" s="24">
        <f t="shared" si="2"/>
        <v>357.14285714285717</v>
      </c>
      <c r="K11" s="24">
        <f t="shared" si="2"/>
        <v>340.90909090909093</v>
      </c>
      <c r="L11" s="24">
        <f t="shared" si="2"/>
        <v>357.14285714285717</v>
      </c>
      <c r="M11" s="24">
        <f t="shared" si="2"/>
        <v>394.73684210526318</v>
      </c>
      <c r="N11" s="26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8" x14ac:dyDescent="0.25">
      <c r="A12" s="27" t="s">
        <v>9</v>
      </c>
      <c r="B12" s="28">
        <f>B9*B10</f>
        <v>9220.568181818182</v>
      </c>
      <c r="C12" s="28">
        <f>C9*C10</f>
        <v>5682.1428571428569</v>
      </c>
      <c r="D12" s="28">
        <f>D9*D10</f>
        <v>1988.75</v>
      </c>
      <c r="E12" s="28">
        <f t="shared" ref="E12:M12" si="3">E9*E10</f>
        <v>9470.2380952380954</v>
      </c>
      <c r="F12" s="28">
        <f>F9*F10</f>
        <v>13258.333333333332</v>
      </c>
      <c r="G12" s="28">
        <f t="shared" si="3"/>
        <v>1988.75</v>
      </c>
      <c r="H12" s="28">
        <f t="shared" si="3"/>
        <v>16271.590909090908</v>
      </c>
      <c r="I12" s="28">
        <f t="shared" si="3"/>
        <v>1807.9545454545453</v>
      </c>
      <c r="J12" s="28">
        <f t="shared" si="3"/>
        <v>1894.047619047619</v>
      </c>
      <c r="K12" s="28">
        <f t="shared" si="3"/>
        <v>1807.9545454545453</v>
      </c>
      <c r="L12" s="28">
        <f>L9*L10</f>
        <v>2083.4523809523807</v>
      </c>
      <c r="M12" s="28">
        <f t="shared" si="3"/>
        <v>2093.4210526315787</v>
      </c>
      <c r="N12" s="34">
        <f>SUM(B12:M12)</f>
        <v>67567.203520164039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5.5" x14ac:dyDescent="0.25">
      <c r="A13" s="27" t="s">
        <v>11</v>
      </c>
      <c r="B13" s="29">
        <f>B9*(B11-B10)</f>
        <v>8165.7954545454568</v>
      </c>
      <c r="C13" s="29">
        <f>C9*(C11-C10)</f>
        <v>5032.1428571428578</v>
      </c>
      <c r="D13" s="29">
        <f>D9*(D11-D10)</f>
        <v>1761.25</v>
      </c>
      <c r="E13" s="29">
        <f t="shared" ref="E13:M13" si="4">E9*(E11-E10)</f>
        <v>8386.9047619047633</v>
      </c>
      <c r="F13" s="29">
        <f t="shared" si="4"/>
        <v>11741.66666666667</v>
      </c>
      <c r="G13" s="29">
        <f t="shared" si="4"/>
        <v>1761.25</v>
      </c>
      <c r="H13" s="29">
        <f t="shared" si="4"/>
        <v>14410.227272727276</v>
      </c>
      <c r="I13" s="29">
        <f t="shared" si="4"/>
        <v>1601.136363636364</v>
      </c>
      <c r="J13" s="29">
        <f t="shared" si="4"/>
        <v>1677.3809523809527</v>
      </c>
      <c r="K13" s="29">
        <f t="shared" si="4"/>
        <v>1601.136363636364</v>
      </c>
      <c r="L13" s="29">
        <f>L9*(L11-L10)</f>
        <v>1845.1190476190479</v>
      </c>
      <c r="M13" s="29">
        <f t="shared" si="4"/>
        <v>1853.9473684210529</v>
      </c>
      <c r="N13" s="34">
        <f>SUM(B13:M13)</f>
        <v>59837.957108680806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B13" s="4"/>
    </row>
    <row r="14" spans="1:28" x14ac:dyDescent="0.25">
      <c r="A14" s="36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4">
        <f>N12+N13</f>
        <v>127405.16062884484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8" ht="25.5" x14ac:dyDescent="0.25">
      <c r="A16" s="30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  <c r="J16" s="2" t="s">
        <v>23</v>
      </c>
      <c r="K16" s="2" t="s">
        <v>24</v>
      </c>
      <c r="L16" s="2" t="s">
        <v>25</v>
      </c>
      <c r="M16" s="2" t="s">
        <v>26</v>
      </c>
      <c r="N16" s="19" t="s">
        <v>0</v>
      </c>
      <c r="O16" s="4"/>
    </row>
    <row r="17" spans="1:28" x14ac:dyDescent="0.25">
      <c r="A17" s="1" t="s">
        <v>4</v>
      </c>
      <c r="B17" s="20">
        <f>22*8</f>
        <v>176</v>
      </c>
      <c r="C17" s="20">
        <v>168</v>
      </c>
      <c r="D17" s="20">
        <v>160</v>
      </c>
      <c r="E17" s="20">
        <v>168</v>
      </c>
      <c r="F17" s="20">
        <v>168</v>
      </c>
      <c r="G17" s="20">
        <v>160</v>
      </c>
      <c r="H17" s="20">
        <v>176</v>
      </c>
      <c r="I17" s="20">
        <v>176</v>
      </c>
      <c r="J17" s="20">
        <v>168</v>
      </c>
      <c r="K17" s="20">
        <v>176</v>
      </c>
      <c r="L17" s="20">
        <v>168</v>
      </c>
      <c r="M17" s="20">
        <v>152</v>
      </c>
      <c r="N17" s="21">
        <f>SUM(B17:M17)</f>
        <v>2016</v>
      </c>
      <c r="O17" s="4"/>
    </row>
    <row r="18" spans="1:28" x14ac:dyDescent="0.25">
      <c r="A18" s="1" t="s">
        <v>1</v>
      </c>
      <c r="B18" s="20">
        <f>B17</f>
        <v>176</v>
      </c>
      <c r="C18" s="20">
        <f t="shared" ref="C18:M18" si="5">C17</f>
        <v>168</v>
      </c>
      <c r="D18" s="20">
        <f t="shared" si="5"/>
        <v>160</v>
      </c>
      <c r="E18" s="20">
        <f t="shared" si="5"/>
        <v>168</v>
      </c>
      <c r="F18" s="20">
        <f t="shared" si="5"/>
        <v>168</v>
      </c>
      <c r="G18" s="20">
        <f t="shared" si="5"/>
        <v>160</v>
      </c>
      <c r="H18" s="20">
        <f t="shared" si="5"/>
        <v>176</v>
      </c>
      <c r="I18" s="20">
        <f t="shared" si="5"/>
        <v>176</v>
      </c>
      <c r="J18" s="20">
        <f t="shared" si="5"/>
        <v>168</v>
      </c>
      <c r="K18" s="20">
        <f t="shared" si="5"/>
        <v>176</v>
      </c>
      <c r="L18" s="20">
        <f t="shared" si="5"/>
        <v>168</v>
      </c>
      <c r="M18" s="20">
        <f t="shared" si="5"/>
        <v>152</v>
      </c>
      <c r="N18" s="21">
        <f>SUM(B18:M18)</f>
        <v>2016</v>
      </c>
    </row>
    <row r="19" spans="1:28" x14ac:dyDescent="0.25">
      <c r="A19" s="1" t="s">
        <v>2</v>
      </c>
      <c r="B19" s="22">
        <v>30</v>
      </c>
      <c r="C19" s="22">
        <v>30</v>
      </c>
      <c r="D19" s="22">
        <v>30</v>
      </c>
      <c r="E19" s="22">
        <v>30</v>
      </c>
      <c r="F19" s="22">
        <v>60</v>
      </c>
      <c r="G19" s="22">
        <v>50</v>
      </c>
      <c r="H19" s="22">
        <v>60</v>
      </c>
      <c r="I19" s="22">
        <v>80</v>
      </c>
      <c r="J19" s="22">
        <v>30</v>
      </c>
      <c r="K19" s="22">
        <v>50</v>
      </c>
      <c r="L19" s="22">
        <v>50</v>
      </c>
      <c r="M19" s="22">
        <v>50</v>
      </c>
      <c r="N19" s="23">
        <f>SUM(B19:M19)</f>
        <v>550</v>
      </c>
    </row>
    <row r="20" spans="1:28" x14ac:dyDescent="0.25">
      <c r="A20" s="1" t="s">
        <v>10</v>
      </c>
      <c r="B20" s="22">
        <f>40120/B17</f>
        <v>227.95454545454547</v>
      </c>
      <c r="C20" s="22">
        <f t="shared" ref="C20:M20" si="6">40120/C17</f>
        <v>238.8095238095238</v>
      </c>
      <c r="D20" s="22">
        <f t="shared" si="6"/>
        <v>250.75</v>
      </c>
      <c r="E20" s="22">
        <f t="shared" si="6"/>
        <v>238.8095238095238</v>
      </c>
      <c r="F20" s="22">
        <f t="shared" si="6"/>
        <v>238.8095238095238</v>
      </c>
      <c r="G20" s="22">
        <f t="shared" si="6"/>
        <v>250.75</v>
      </c>
      <c r="H20" s="22">
        <f t="shared" si="6"/>
        <v>227.95454545454547</v>
      </c>
      <c r="I20" s="22">
        <f t="shared" si="6"/>
        <v>227.95454545454547</v>
      </c>
      <c r="J20" s="22">
        <f t="shared" si="6"/>
        <v>238.8095238095238</v>
      </c>
      <c r="K20" s="22">
        <f t="shared" si="6"/>
        <v>227.95454545454547</v>
      </c>
      <c r="L20" s="22">
        <f t="shared" si="6"/>
        <v>238.8095238095238</v>
      </c>
      <c r="M20" s="22">
        <f t="shared" si="6"/>
        <v>263.94736842105266</v>
      </c>
      <c r="N20" s="25"/>
      <c r="O20" s="3"/>
    </row>
    <row r="21" spans="1:28" x14ac:dyDescent="0.25">
      <c r="A21" s="1" t="s">
        <v>3</v>
      </c>
      <c r="B21" s="31">
        <v>230</v>
      </c>
      <c r="C21" s="31">
        <v>230</v>
      </c>
      <c r="D21" s="31">
        <v>230</v>
      </c>
      <c r="E21" s="31">
        <v>230</v>
      </c>
      <c r="F21" s="31">
        <v>230</v>
      </c>
      <c r="G21" s="31">
        <v>230</v>
      </c>
      <c r="H21" s="31">
        <v>230</v>
      </c>
      <c r="I21" s="31">
        <v>230</v>
      </c>
      <c r="J21" s="31">
        <v>230</v>
      </c>
      <c r="K21" s="31">
        <v>230</v>
      </c>
      <c r="L21" s="31">
        <v>230</v>
      </c>
      <c r="M21" s="31">
        <v>230</v>
      </c>
      <c r="N21" s="26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8" x14ac:dyDescent="0.25">
      <c r="A22" s="27" t="s">
        <v>9</v>
      </c>
      <c r="B22" s="28">
        <f>B20*B19</f>
        <v>6838.636363636364</v>
      </c>
      <c r="C22" s="28">
        <f>C21*C19</f>
        <v>6900</v>
      </c>
      <c r="D22" s="28">
        <f>D21*D19</f>
        <v>6900</v>
      </c>
      <c r="E22" s="28">
        <f>E21*E19</f>
        <v>6900</v>
      </c>
      <c r="F22" s="28">
        <f>F21*F19</f>
        <v>13800</v>
      </c>
      <c r="G22" s="28">
        <f>G21*G19</f>
        <v>11500</v>
      </c>
      <c r="H22" s="28">
        <f>H20*H19</f>
        <v>13677.272727272728</v>
      </c>
      <c r="I22" s="28">
        <f>I20*I19</f>
        <v>18236.363636363636</v>
      </c>
      <c r="J22" s="28">
        <f>J21*J19</f>
        <v>6900</v>
      </c>
      <c r="K22" s="28">
        <f>K20*K19</f>
        <v>11397.727272727274</v>
      </c>
      <c r="L22" s="28">
        <f>L21*L19</f>
        <v>11500</v>
      </c>
      <c r="M22" s="28">
        <f>M21*M19</f>
        <v>11500</v>
      </c>
      <c r="N22" s="34">
        <f>SUM(B22:M22)</f>
        <v>126050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25.5" x14ac:dyDescent="0.25">
      <c r="A23" s="27" t="s">
        <v>11</v>
      </c>
      <c r="B23" s="29">
        <f>B19*(B21-B20)</f>
        <v>61.363636363635976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f>H19*(H21-H20)</f>
        <v>122.72727272727195</v>
      </c>
      <c r="I23" s="29">
        <f>I19*(I21-I20)</f>
        <v>163.6363636363626</v>
      </c>
      <c r="J23" s="29">
        <v>0</v>
      </c>
      <c r="K23" s="29">
        <f>K19*(K21-K20)</f>
        <v>102.27272727272663</v>
      </c>
      <c r="L23" s="29">
        <v>0</v>
      </c>
      <c r="M23" s="29">
        <v>0</v>
      </c>
      <c r="N23" s="34">
        <f>SUM(B23:M23)</f>
        <v>449.99999999999716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B23" s="4"/>
    </row>
    <row r="24" spans="1:28" x14ac:dyDescent="0.25">
      <c r="A24" s="36" t="s">
        <v>12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4">
        <f>N22+N23</f>
        <v>126500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A25" s="7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8"/>
    </row>
    <row r="26" spans="1:28" x14ac:dyDescent="0.25">
      <c r="A26" s="41" t="s">
        <v>30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28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28" ht="25.5" x14ac:dyDescent="0.25">
      <c r="A28" s="30" t="s">
        <v>29</v>
      </c>
      <c r="B28" s="2" t="s">
        <v>15</v>
      </c>
      <c r="C28" s="2" t="s">
        <v>16</v>
      </c>
      <c r="D28" s="2" t="s">
        <v>17</v>
      </c>
      <c r="E28" s="2" t="s">
        <v>18</v>
      </c>
      <c r="F28" s="2" t="s">
        <v>19</v>
      </c>
      <c r="G28" s="2" t="s">
        <v>20</v>
      </c>
      <c r="H28" s="2" t="s">
        <v>21</v>
      </c>
      <c r="I28" s="2" t="s">
        <v>22</v>
      </c>
      <c r="J28" s="2" t="s">
        <v>23</v>
      </c>
      <c r="K28" s="2" t="s">
        <v>24</v>
      </c>
      <c r="L28" s="2" t="s">
        <v>25</v>
      </c>
      <c r="M28" s="2" t="s">
        <v>26</v>
      </c>
      <c r="N28" s="19" t="s">
        <v>0</v>
      </c>
    </row>
    <row r="29" spans="1:28" x14ac:dyDescent="0.25">
      <c r="A29" s="1" t="s">
        <v>4</v>
      </c>
      <c r="B29" s="20">
        <v>184</v>
      </c>
      <c r="C29" s="20">
        <v>168</v>
      </c>
      <c r="D29" s="20">
        <v>168</v>
      </c>
      <c r="E29" s="20">
        <v>176</v>
      </c>
      <c r="F29" s="20">
        <v>184</v>
      </c>
      <c r="G29" s="20">
        <v>160</v>
      </c>
      <c r="H29" s="20">
        <v>184</v>
      </c>
      <c r="I29" s="20">
        <v>176</v>
      </c>
      <c r="J29" s="20">
        <v>168</v>
      </c>
      <c r="K29" s="20">
        <v>184</v>
      </c>
      <c r="L29" s="20">
        <v>168</v>
      </c>
      <c r="M29" s="20">
        <v>176</v>
      </c>
      <c r="N29" s="21">
        <f>SUM(B29:M29)</f>
        <v>2096</v>
      </c>
    </row>
    <row r="30" spans="1:28" x14ac:dyDescent="0.25">
      <c r="A30" s="1" t="s">
        <v>1</v>
      </c>
      <c r="B30" s="20">
        <f>B29</f>
        <v>184</v>
      </c>
      <c r="C30" s="20">
        <f t="shared" ref="C30:M30" si="7">C29</f>
        <v>168</v>
      </c>
      <c r="D30" s="20">
        <f t="shared" si="7"/>
        <v>168</v>
      </c>
      <c r="E30" s="20">
        <f t="shared" si="7"/>
        <v>176</v>
      </c>
      <c r="F30" s="20">
        <f t="shared" si="7"/>
        <v>184</v>
      </c>
      <c r="G30" s="20">
        <f t="shared" si="7"/>
        <v>160</v>
      </c>
      <c r="H30" s="20">
        <f t="shared" si="7"/>
        <v>184</v>
      </c>
      <c r="I30" s="20">
        <f t="shared" si="7"/>
        <v>176</v>
      </c>
      <c r="J30" s="20">
        <f t="shared" si="7"/>
        <v>168</v>
      </c>
      <c r="K30" s="20">
        <f t="shared" si="7"/>
        <v>184</v>
      </c>
      <c r="L30" s="20">
        <f t="shared" si="7"/>
        <v>168</v>
      </c>
      <c r="M30" s="20">
        <f t="shared" si="7"/>
        <v>176</v>
      </c>
      <c r="N30" s="21">
        <f>SUM(B30:M30)</f>
        <v>2096</v>
      </c>
    </row>
    <row r="31" spans="1:28" x14ac:dyDescent="0.25">
      <c r="A31" s="1" t="s">
        <v>2</v>
      </c>
      <c r="B31" s="22">
        <v>25</v>
      </c>
      <c r="C31" s="22">
        <v>25</v>
      </c>
      <c r="D31" s="22">
        <v>25</v>
      </c>
      <c r="E31" s="22">
        <v>35</v>
      </c>
      <c r="F31" s="22">
        <v>50</v>
      </c>
      <c r="G31" s="22">
        <v>50</v>
      </c>
      <c r="H31" s="22">
        <v>80</v>
      </c>
      <c r="I31" s="22">
        <v>50</v>
      </c>
      <c r="J31" s="22">
        <v>50</v>
      </c>
      <c r="K31" s="22">
        <v>25</v>
      </c>
      <c r="L31" s="22">
        <v>10</v>
      </c>
      <c r="M31" s="22">
        <v>5</v>
      </c>
      <c r="N31" s="23">
        <f>SUM(B31:M31)</f>
        <v>430</v>
      </c>
    </row>
    <row r="32" spans="1:28" x14ac:dyDescent="0.25">
      <c r="A32" s="1" t="s">
        <v>10</v>
      </c>
      <c r="B32" s="22">
        <f>34370/B29</f>
        <v>186.79347826086956</v>
      </c>
      <c r="C32" s="22">
        <f t="shared" ref="C32:M32" si="8">34370/C29</f>
        <v>204.58333333333334</v>
      </c>
      <c r="D32" s="22">
        <f t="shared" si="8"/>
        <v>204.58333333333334</v>
      </c>
      <c r="E32" s="22">
        <f t="shared" si="8"/>
        <v>195.28409090909091</v>
      </c>
      <c r="F32" s="22">
        <f t="shared" si="8"/>
        <v>186.79347826086956</v>
      </c>
      <c r="G32" s="22">
        <f t="shared" si="8"/>
        <v>214.8125</v>
      </c>
      <c r="H32" s="22">
        <f t="shared" si="8"/>
        <v>186.79347826086956</v>
      </c>
      <c r="I32" s="22">
        <f t="shared" si="8"/>
        <v>195.28409090909091</v>
      </c>
      <c r="J32" s="22">
        <f t="shared" si="8"/>
        <v>204.58333333333334</v>
      </c>
      <c r="K32" s="22">
        <f t="shared" si="8"/>
        <v>186.79347826086956</v>
      </c>
      <c r="L32" s="22">
        <f t="shared" si="8"/>
        <v>204.58333333333334</v>
      </c>
      <c r="M32" s="22">
        <f t="shared" si="8"/>
        <v>195.28409090909091</v>
      </c>
      <c r="N32" s="25"/>
    </row>
    <row r="33" spans="1:14" x14ac:dyDescent="0.25">
      <c r="A33" s="1" t="s">
        <v>3</v>
      </c>
      <c r="B33" s="31">
        <f>35000/B29</f>
        <v>190.21739130434781</v>
      </c>
      <c r="C33" s="31">
        <f t="shared" ref="C33:M33" si="9">35000/C29</f>
        <v>208.33333333333334</v>
      </c>
      <c r="D33" s="31">
        <f t="shared" si="9"/>
        <v>208.33333333333334</v>
      </c>
      <c r="E33" s="31">
        <f t="shared" si="9"/>
        <v>198.86363636363637</v>
      </c>
      <c r="F33" s="31">
        <f t="shared" si="9"/>
        <v>190.21739130434781</v>
      </c>
      <c r="G33" s="31">
        <f t="shared" si="9"/>
        <v>218.75</v>
      </c>
      <c r="H33" s="31">
        <f t="shared" si="9"/>
        <v>190.21739130434781</v>
      </c>
      <c r="I33" s="31">
        <f t="shared" si="9"/>
        <v>198.86363636363637</v>
      </c>
      <c r="J33" s="31">
        <f t="shared" si="9"/>
        <v>208.33333333333334</v>
      </c>
      <c r="K33" s="31">
        <f t="shared" si="9"/>
        <v>190.21739130434781</v>
      </c>
      <c r="L33" s="31">
        <f t="shared" si="9"/>
        <v>208.33333333333334</v>
      </c>
      <c r="M33" s="31">
        <f t="shared" si="9"/>
        <v>198.86363636363637</v>
      </c>
      <c r="N33" s="26"/>
    </row>
    <row r="34" spans="1:14" x14ac:dyDescent="0.25">
      <c r="A34" s="27" t="s">
        <v>9</v>
      </c>
      <c r="B34" s="28">
        <f>B32*B31</f>
        <v>4669.836956521739</v>
      </c>
      <c r="C34" s="28">
        <f t="shared" ref="C34:M34" si="10">C32*C31</f>
        <v>5114.5833333333339</v>
      </c>
      <c r="D34" s="28">
        <f t="shared" si="10"/>
        <v>5114.5833333333339</v>
      </c>
      <c r="E34" s="28">
        <f t="shared" si="10"/>
        <v>6834.943181818182</v>
      </c>
      <c r="F34" s="28">
        <f t="shared" si="10"/>
        <v>9339.673913043478</v>
      </c>
      <c r="G34" s="28">
        <f t="shared" si="10"/>
        <v>10740.625</v>
      </c>
      <c r="H34" s="28">
        <f t="shared" si="10"/>
        <v>14943.478260869564</v>
      </c>
      <c r="I34" s="28">
        <f t="shared" si="10"/>
        <v>9764.204545454546</v>
      </c>
      <c r="J34" s="28">
        <f t="shared" si="10"/>
        <v>10229.166666666668</v>
      </c>
      <c r="K34" s="28">
        <f t="shared" si="10"/>
        <v>4669.836956521739</v>
      </c>
      <c r="L34" s="28">
        <f t="shared" si="10"/>
        <v>2045.8333333333335</v>
      </c>
      <c r="M34" s="28">
        <f t="shared" si="10"/>
        <v>976.4204545454545</v>
      </c>
      <c r="N34" s="34">
        <f>SUM(B34:M34)</f>
        <v>84443.185935441375</v>
      </c>
    </row>
    <row r="35" spans="1:14" ht="25.5" x14ac:dyDescent="0.25">
      <c r="A35" s="27" t="s">
        <v>11</v>
      </c>
      <c r="B35" s="29">
        <f>(B33-B32)*B31</f>
        <v>85.597826086956275</v>
      </c>
      <c r="C35" s="29">
        <f t="shared" ref="C35:M35" si="11">(C33-C32)*C31</f>
        <v>93.75</v>
      </c>
      <c r="D35" s="29">
        <f t="shared" si="11"/>
        <v>93.75</v>
      </c>
      <c r="E35" s="29">
        <f t="shared" si="11"/>
        <v>125.28409090909136</v>
      </c>
      <c r="F35" s="29">
        <f t="shared" si="11"/>
        <v>171.19565217391255</v>
      </c>
      <c r="G35" s="29">
        <f t="shared" si="11"/>
        <v>196.875</v>
      </c>
      <c r="H35" s="29">
        <f t="shared" si="11"/>
        <v>273.91304347826008</v>
      </c>
      <c r="I35" s="29">
        <f t="shared" si="11"/>
        <v>178.97727272727337</v>
      </c>
      <c r="J35" s="29">
        <f t="shared" si="11"/>
        <v>187.5</v>
      </c>
      <c r="K35" s="29">
        <f t="shared" si="11"/>
        <v>85.597826086956275</v>
      </c>
      <c r="L35" s="29">
        <f t="shared" si="11"/>
        <v>37.5</v>
      </c>
      <c r="M35" s="29">
        <f t="shared" si="11"/>
        <v>17.897727272727337</v>
      </c>
      <c r="N35" s="34">
        <f>SUM(B35:M35)</f>
        <v>1547.8384387351771</v>
      </c>
    </row>
    <row r="36" spans="1:14" x14ac:dyDescent="0.25">
      <c r="A36" s="36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4">
        <f>N34+N35</f>
        <v>85991.024374176559</v>
      </c>
    </row>
    <row r="37" spans="1:14" x14ac:dyDescent="0.25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3"/>
    </row>
    <row r="38" spans="1:14" x14ac:dyDescent="0.25">
      <c r="A38" s="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5"/>
    </row>
    <row r="39" spans="1:14" x14ac:dyDescent="0.25">
      <c r="A39" s="7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12"/>
    </row>
    <row r="40" spans="1:14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0"/>
    </row>
  </sheetData>
  <mergeCells count="10">
    <mergeCell ref="A26:N27"/>
    <mergeCell ref="A36:M36"/>
    <mergeCell ref="A4:N5"/>
    <mergeCell ref="A15:N15"/>
    <mergeCell ref="A24:M24"/>
    <mergeCell ref="B1:H1"/>
    <mergeCell ref="B2:H2"/>
    <mergeCell ref="K1:L1"/>
    <mergeCell ref="M1:N1"/>
    <mergeCell ref="A14:M14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Pangrác Jiří</dc:creator>
  <cp:lastModifiedBy>Plaček Jakub</cp:lastModifiedBy>
  <cp:lastPrinted>2024-09-12T08:09:45Z</cp:lastPrinted>
  <dcterms:created xsi:type="dcterms:W3CDTF">2022-01-19T10:16:31Z</dcterms:created>
  <dcterms:modified xsi:type="dcterms:W3CDTF">2024-09-12T08:36:36Z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2024-09-11T13:13:58Z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f835b1cc-e3a6-484e-ab2c-ce9b4efebfcb</vt:lpwstr>
  </property>
  <property fmtid="{D5CDD505-2E9C-101B-9397-08002B2CF9AE}" pid="8" name="MSIP_Label_239d554d-d720-408f-a503-c83424d8e5d7_ContentBits">
    <vt:lpwstr>0</vt:lpwstr>
  </property>
</Properties>
</file>