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2026/Seminář letní 2026/"/>
    </mc:Choice>
  </mc:AlternateContent>
  <xr:revisionPtr revIDLastSave="0" documentId="8_{AC1B7DD4-9F6E-45BA-83D9-996C87F467F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t1" sheetId="1" r:id="rId1"/>
    <sheet name="Mzdové limity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A42" i="1"/>
  <c r="B23" i="1"/>
  <c r="A23" i="1"/>
  <c r="A6" i="1"/>
  <c r="B6" i="1"/>
  <c r="O45" i="1"/>
  <c r="N45" i="1"/>
  <c r="M45" i="1"/>
  <c r="L45" i="1"/>
  <c r="K45" i="1"/>
  <c r="J45" i="1"/>
  <c r="I45" i="1"/>
  <c r="H45" i="1"/>
  <c r="G45" i="1"/>
  <c r="F45" i="1"/>
  <c r="E45" i="1"/>
  <c r="D45" i="1"/>
  <c r="O26" i="1"/>
  <c r="N26" i="1"/>
  <c r="M26" i="1"/>
  <c r="L26" i="1"/>
  <c r="K26" i="1"/>
  <c r="J26" i="1"/>
  <c r="I26" i="1"/>
  <c r="H26" i="1"/>
  <c r="G26" i="1"/>
  <c r="F26" i="1"/>
  <c r="E26" i="1"/>
  <c r="D26" i="1"/>
  <c r="E9" i="1"/>
  <c r="F9" i="1"/>
  <c r="G9" i="1"/>
  <c r="H9" i="1"/>
  <c r="I9" i="1"/>
  <c r="J9" i="1"/>
  <c r="K9" i="1"/>
  <c r="L9" i="1"/>
  <c r="M9" i="1"/>
  <c r="N9" i="1"/>
  <c r="O9" i="1"/>
  <c r="D9" i="1"/>
  <c r="D14" i="1"/>
  <c r="D47" i="1"/>
  <c r="P52" i="1" l="1"/>
  <c r="P51" i="1"/>
  <c r="O50" i="1"/>
  <c r="N50" i="1"/>
  <c r="M50" i="1"/>
  <c r="L50" i="1"/>
  <c r="K50" i="1"/>
  <c r="J50" i="1"/>
  <c r="I50" i="1"/>
  <c r="H50" i="1"/>
  <c r="G50" i="1"/>
  <c r="F50" i="1"/>
  <c r="E50" i="1"/>
  <c r="D50" i="1"/>
  <c r="O47" i="1"/>
  <c r="N47" i="1"/>
  <c r="M47" i="1"/>
  <c r="L47" i="1"/>
  <c r="K47" i="1"/>
  <c r="J47" i="1"/>
  <c r="J53" i="1" s="1"/>
  <c r="I47" i="1"/>
  <c r="H47" i="1"/>
  <c r="G47" i="1"/>
  <c r="G53" i="1" s="1"/>
  <c r="F47" i="1"/>
  <c r="E47" i="1"/>
  <c r="E53" i="1" s="1"/>
  <c r="D53" i="1"/>
  <c r="O49" i="1"/>
  <c r="O55" i="1" s="1"/>
  <c r="N49" i="1"/>
  <c r="N55" i="1" s="1"/>
  <c r="M49" i="1"/>
  <c r="M55" i="1" s="1"/>
  <c r="L49" i="1"/>
  <c r="L55" i="1" s="1"/>
  <c r="K49" i="1"/>
  <c r="K55" i="1" s="1"/>
  <c r="J49" i="1"/>
  <c r="J55" i="1" s="1"/>
  <c r="I48" i="1"/>
  <c r="I54" i="1" s="1"/>
  <c r="H49" i="1"/>
  <c r="H55" i="1" s="1"/>
  <c r="G48" i="1"/>
  <c r="G54" i="1" s="1"/>
  <c r="F49" i="1"/>
  <c r="F55" i="1" s="1"/>
  <c r="E49" i="1"/>
  <c r="E55" i="1" s="1"/>
  <c r="P44" i="1"/>
  <c r="I28" i="1"/>
  <c r="E28" i="1"/>
  <c r="E30" i="1"/>
  <c r="F30" i="1"/>
  <c r="G30" i="1"/>
  <c r="H30" i="1"/>
  <c r="I30" i="1"/>
  <c r="J30" i="1"/>
  <c r="L30" i="1"/>
  <c r="M30" i="1"/>
  <c r="N30" i="1"/>
  <c r="P25" i="1"/>
  <c r="D28" i="1"/>
  <c r="F28" i="1"/>
  <c r="G28" i="1"/>
  <c r="H28" i="1"/>
  <c r="J28" i="1"/>
  <c r="K28" i="1"/>
  <c r="L28" i="1"/>
  <c r="M28" i="1"/>
  <c r="N28" i="1"/>
  <c r="O28" i="1"/>
  <c r="D31" i="1"/>
  <c r="E31" i="1"/>
  <c r="F31" i="1"/>
  <c r="G31" i="1"/>
  <c r="H31" i="1"/>
  <c r="I31" i="1"/>
  <c r="J31" i="1"/>
  <c r="K31" i="1"/>
  <c r="L31" i="1"/>
  <c r="M31" i="1"/>
  <c r="N31" i="1"/>
  <c r="N34" i="1" s="1"/>
  <c r="O31" i="1"/>
  <c r="P32" i="1"/>
  <c r="P33" i="1"/>
  <c r="E14" i="1"/>
  <c r="F14" i="1"/>
  <c r="G14" i="1"/>
  <c r="H14" i="1"/>
  <c r="I14" i="1"/>
  <c r="J14" i="1"/>
  <c r="K14" i="1"/>
  <c r="L14" i="1"/>
  <c r="M14" i="1"/>
  <c r="N14" i="1"/>
  <c r="O14" i="1"/>
  <c r="K53" i="1" l="1"/>
  <c r="L53" i="1"/>
  <c r="H53" i="1"/>
  <c r="N53" i="1"/>
  <c r="F53" i="1"/>
  <c r="M48" i="1"/>
  <c r="M54" i="1" s="1"/>
  <c r="M53" i="1"/>
  <c r="O53" i="1"/>
  <c r="P50" i="1"/>
  <c r="I34" i="1"/>
  <c r="I53" i="1"/>
  <c r="D49" i="1"/>
  <c r="D55" i="1" s="1"/>
  <c r="D48" i="1"/>
  <c r="D54" i="1" s="1"/>
  <c r="G49" i="1"/>
  <c r="G55" i="1" s="1"/>
  <c r="I49" i="1"/>
  <c r="I55" i="1" s="1"/>
  <c r="J48" i="1"/>
  <c r="J54" i="1" s="1"/>
  <c r="K48" i="1"/>
  <c r="K54" i="1" s="1"/>
  <c r="L48" i="1"/>
  <c r="L54" i="1" s="1"/>
  <c r="P43" i="1"/>
  <c r="N48" i="1"/>
  <c r="N54" i="1" s="1"/>
  <c r="O48" i="1"/>
  <c r="O54" i="1" s="1"/>
  <c r="H48" i="1"/>
  <c r="H54" i="1" s="1"/>
  <c r="E48" i="1"/>
  <c r="E54" i="1" s="1"/>
  <c r="F48" i="1"/>
  <c r="F54" i="1" s="1"/>
  <c r="E29" i="1"/>
  <c r="E35" i="1" s="1"/>
  <c r="F29" i="1"/>
  <c r="F35" i="1" s="1"/>
  <c r="G29" i="1"/>
  <c r="G35" i="1" s="1"/>
  <c r="H29" i="1"/>
  <c r="H35" i="1" s="1"/>
  <c r="N29" i="1"/>
  <c r="N35" i="1" s="1"/>
  <c r="P24" i="1"/>
  <c r="D30" i="1"/>
  <c r="D36" i="1" s="1"/>
  <c r="D29" i="1"/>
  <c r="D35" i="1" s="1"/>
  <c r="H34" i="1"/>
  <c r="J29" i="1"/>
  <c r="J35" i="1" s="1"/>
  <c r="G34" i="1"/>
  <c r="I29" i="1"/>
  <c r="I35" i="1" s="1"/>
  <c r="M29" i="1"/>
  <c r="M35" i="1" s="1"/>
  <c r="K29" i="1"/>
  <c r="K35" i="1" s="1"/>
  <c r="O29" i="1"/>
  <c r="O35" i="1" s="1"/>
  <c r="O30" i="1"/>
  <c r="O36" i="1" s="1"/>
  <c r="K30" i="1"/>
  <c r="K36" i="1" s="1"/>
  <c r="L29" i="1"/>
  <c r="L35" i="1" s="1"/>
  <c r="D34" i="1"/>
  <c r="P31" i="1"/>
  <c r="F34" i="1"/>
  <c r="L34" i="1"/>
  <c r="K34" i="1"/>
  <c r="M34" i="1"/>
  <c r="J34" i="1"/>
  <c r="I36" i="1"/>
  <c r="F36" i="1"/>
  <c r="M36" i="1"/>
  <c r="N36" i="1"/>
  <c r="J36" i="1"/>
  <c r="H36" i="1"/>
  <c r="G36" i="1"/>
  <c r="E36" i="1"/>
  <c r="E34" i="1"/>
  <c r="O34" i="1"/>
  <c r="L36" i="1"/>
  <c r="P8" i="1" l="1"/>
  <c r="P7" i="1" l="1"/>
  <c r="D10" i="1"/>
  <c r="D11" i="1" s="1"/>
  <c r="G10" i="1"/>
  <c r="J10" i="1"/>
  <c r="K10" i="1"/>
  <c r="L10" i="1"/>
  <c r="M10" i="1"/>
  <c r="N10" i="1"/>
  <c r="O10" i="1"/>
  <c r="O12" i="1" l="1"/>
  <c r="O18" i="1" s="1"/>
  <c r="O13" i="1"/>
  <c r="N12" i="1"/>
  <c r="N18" i="1" s="1"/>
  <c r="N13" i="1"/>
  <c r="M13" i="1"/>
  <c r="M12" i="1"/>
  <c r="M18" i="1" s="1"/>
  <c r="L13" i="1"/>
  <c r="L12" i="1"/>
  <c r="L18" i="1" s="1"/>
  <c r="K13" i="1"/>
  <c r="K12" i="1"/>
  <c r="K18" i="1" s="1"/>
  <c r="J12" i="1"/>
  <c r="J18" i="1" s="1"/>
  <c r="J13" i="1"/>
  <c r="G13" i="1"/>
  <c r="G12" i="1"/>
  <c r="G18" i="1" s="1"/>
  <c r="D17" i="1"/>
  <c r="K11" i="1"/>
  <c r="M11" i="1"/>
  <c r="L11" i="1"/>
  <c r="J11" i="1"/>
  <c r="G11" i="1"/>
  <c r="O11" i="1"/>
  <c r="N11" i="1"/>
  <c r="N19" i="1" l="1"/>
  <c r="N17" i="1"/>
  <c r="O19" i="1"/>
  <c r="O17" i="1"/>
  <c r="G19" i="1"/>
  <c r="G17" i="1"/>
  <c r="J19" i="1"/>
  <c r="J17" i="1"/>
  <c r="L19" i="1"/>
  <c r="L17" i="1"/>
  <c r="M19" i="1"/>
  <c r="M17" i="1"/>
  <c r="K19" i="1"/>
  <c r="K17" i="1"/>
  <c r="H10" i="1"/>
  <c r="E10" i="1"/>
  <c r="F10" i="1"/>
  <c r="F11" i="1" s="1"/>
  <c r="I10" i="1"/>
  <c r="E13" i="1" l="1"/>
  <c r="E12" i="1"/>
  <c r="E18" i="1" s="1"/>
  <c r="I12" i="1"/>
  <c r="I18" i="1" s="1"/>
  <c r="I13" i="1"/>
  <c r="F13" i="1"/>
  <c r="F12" i="1"/>
  <c r="F18" i="1" s="1"/>
  <c r="H13" i="1"/>
  <c r="H12" i="1"/>
  <c r="H18" i="1" s="1"/>
  <c r="H11" i="1"/>
  <c r="P14" i="1"/>
  <c r="I11" i="1"/>
  <c r="E11" i="1"/>
  <c r="P15" i="1"/>
  <c r="P16" i="1"/>
  <c r="E19" i="1" l="1"/>
  <c r="E17" i="1"/>
  <c r="F19" i="1"/>
  <c r="F17" i="1"/>
  <c r="I19" i="1"/>
  <c r="I17" i="1"/>
  <c r="H19" i="1"/>
  <c r="H17" i="1"/>
  <c r="D13" i="1"/>
  <c r="D19" i="1" s="1"/>
  <c r="D12" i="1"/>
  <c r="D18" i="1" s="1"/>
</calcChain>
</file>

<file path=xl/sharedStrings.xml><?xml version="1.0" encoding="utf-8"?>
<sst xmlns="http://schemas.openxmlformats.org/spreadsheetml/2006/main" count="237" uniqueCount="111">
  <si>
    <t>Odprac. hod. projekt:</t>
  </si>
  <si>
    <t>Měsíční pracovní fond:</t>
  </si>
  <si>
    <t>Název organizace:</t>
  </si>
  <si>
    <t>Název projektu:</t>
  </si>
  <si>
    <t>Vyúčtování projektů NNO na MZe</t>
  </si>
  <si>
    <t xml:space="preserve">Rozhodnutí reg. č. </t>
  </si>
  <si>
    <t>Hrubá mzda zahrnutá do dotace</t>
  </si>
  <si>
    <t>Hodinová mzda dle limitu</t>
  </si>
  <si>
    <t>Hrubá mzda zahrnutá do vlastních zdrojů</t>
  </si>
  <si>
    <t>"Název organizace"</t>
  </si>
  <si>
    <r>
      <rPr>
        <sz val="10"/>
        <color rgb="FFFF0000"/>
        <rFont val="Arial"/>
        <family val="2"/>
        <charset val="238"/>
      </rPr>
      <t>XY</t>
    </r>
    <r>
      <rPr>
        <sz val="10"/>
        <color theme="1"/>
        <rFont val="Arial"/>
        <family val="2"/>
        <charset val="238"/>
      </rPr>
      <t>/2025</t>
    </r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</si>
  <si>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</si>
  <si>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</si>
  <si>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</si>
  <si>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</si>
  <si>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</si>
  <si>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</si>
  <si>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</si>
  <si>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</si>
  <si>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</si>
  <si>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</si>
  <si>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</si>
  <si>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</si>
  <si>
    <t>Hodinová mzda pracovníka v organizaci:</t>
  </si>
  <si>
    <t>Celkové mzdové náklady projektu</t>
  </si>
  <si>
    <t>Základní informace</t>
  </si>
  <si>
    <t>Vypočtené limity</t>
  </si>
  <si>
    <t>Limit celkových mezd zahrnutých do projektu</t>
  </si>
  <si>
    <t>Limit mezd hrazených z dotace</t>
  </si>
  <si>
    <t>Limit mezd hrazených z vlastních zdrojů</t>
  </si>
  <si>
    <t>Kontrola</t>
  </si>
  <si>
    <t>Poznámka</t>
  </si>
  <si>
    <t>skutečnost z účetnictví, doloženo výkazy práce</t>
  </si>
  <si>
    <t>vypočtená hodnota z limitu</t>
  </si>
  <si>
    <t>vypočtená hodnota z výplatní pásky (účetnictví)*</t>
  </si>
  <si>
    <t>* - hodinová mzda vypočtena z výplatní listiny (z účetnictví) za daný měsíc (vyplacená hrubá mzda/počet odpracovaných hodin)</t>
  </si>
  <si>
    <t>Celkem</t>
  </si>
  <si>
    <t xml:space="preserve">hodnota celkem vyplňována do sloupce G soupisu dokladů </t>
  </si>
  <si>
    <t xml:space="preserve">hodnota celkem vyplňována do sloupce H soupisu dokladů </t>
  </si>
  <si>
    <t>Skutečně použito                 v projektu</t>
  </si>
  <si>
    <t xml:space="preserve">hodnota celkem vyplňována do sloupce J soupisu dokladů </t>
  </si>
  <si>
    <t>VZOR PRO ZAMĚSTNANCE, KTERÝ NEMÁ O STÁTNÍM SVÁTKU PRACOVNÍ SMĚNU (pracovník bez směnného provozu)</t>
  </si>
  <si>
    <t>VZOR PRO ZAMĚSTNANCE, KTERÝ MÁ O STÁTNÍM SVÁTKU PRACOVNÍ SMĚNU (směnný provoz u pracovníka)</t>
  </si>
  <si>
    <t>uvádí se podle měsíčního fondu z účetnictví příjemce dotace</t>
  </si>
  <si>
    <t>Soustava povolání</t>
  </si>
  <si>
    <t>Dosažené vzdělání</t>
  </si>
  <si>
    <t>Limit</t>
  </si>
  <si>
    <t>Číslo limitu</t>
  </si>
  <si>
    <t>A1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</si>
  <si>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</si>
  <si>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</si>
  <si>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</si>
  <si>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</si>
  <si>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</si>
  <si>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</si>
  <si>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</si>
  <si>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</si>
  <si>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</si>
  <si>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</si>
  <si>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</si>
  <si>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</si>
  <si>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</si>
  <si>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</si>
  <si>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</si>
  <si>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</si>
  <si>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</si>
  <si>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</si>
  <si>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</si>
  <si>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</si>
  <si>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</si>
  <si>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</si>
  <si>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</si>
  <si>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administrativní pracovník - úředníci</t>
  </si>
  <si>
    <t>techničtí a odborní pracovníci</t>
  </si>
  <si>
    <t>specialisté</t>
  </si>
  <si>
    <t>liniový řídící pracovník</t>
  </si>
  <si>
    <t>řídící pracovník v pozici ředitele – statutárního 
zástupce organizace</t>
  </si>
  <si>
    <t>ostatní pracovníci</t>
  </si>
  <si>
    <t>střední vzdělání s maturitní zkouškou a nižší</t>
  </si>
  <si>
    <t>vyšší odborné vzdělání</t>
  </si>
  <si>
    <t>bakalářský studijní program</t>
  </si>
  <si>
    <t>magisterský studijní program a vyšší</t>
  </si>
  <si>
    <t>číslo limitu</t>
  </si>
  <si>
    <t>kladné nebo nulové hodnoty - buňka v části "skutečně použito v projektu" vyplněna správně**</t>
  </si>
  <si>
    <t xml:space="preserve">** - záporná hodnota v sekci "Kontrola" řádku "Hrubá mzda zahrnutá do vlastních zdrojů" nevadí, není chybou. </t>
  </si>
  <si>
    <t>Kód limitu</t>
  </si>
  <si>
    <t>Popis pracovníka</t>
  </si>
  <si>
    <t>Administrativní pracovník (úředník) s maturitou a nižší</t>
  </si>
  <si>
    <t>Administrativní pracovník (úředník) s vyšším odborným vzděláním</t>
  </si>
  <si>
    <t>Administrativní pracovník (úředník) s bakalařským vzděláním</t>
  </si>
  <si>
    <t>Administrativní pracovník (úředník) s magisterským a vyšším vzděláním</t>
  </si>
  <si>
    <t>Technický a odborný pracovník s maturitou a nižší</t>
  </si>
  <si>
    <t>Technický a odborný pracovník s vyšším odborným vzděláním</t>
  </si>
  <si>
    <t>Technický a odborný pracovník s bakalařským vzděláním</t>
  </si>
  <si>
    <t>Technický a odborný pracovník s magisterským a vyšším vzděláním</t>
  </si>
  <si>
    <t>Specialista s maturitou a nižší</t>
  </si>
  <si>
    <t>Specialista s vyšším odborným vzděláním</t>
  </si>
  <si>
    <t>Specialista s bakalařským vzděláním</t>
  </si>
  <si>
    <t>Specialista s magisterským a vyšším vzděláním</t>
  </si>
  <si>
    <t>Liniový řídící pracovník s maturitou a nižší</t>
  </si>
  <si>
    <t>Liniový řídící pracovník s vyšším odborným vzděláním</t>
  </si>
  <si>
    <t>Liniový řídící pracovník s bakalařským vzděláním</t>
  </si>
  <si>
    <t>Liniový řídící pracovník s magisterským a vyšším vzděláním</t>
  </si>
  <si>
    <t>Řídící pracovník v pozici statutárního zástupce s maturitou a nižší</t>
  </si>
  <si>
    <t>Řídící pracovník v pozici statutárního zástupce s vyšším odborným vzděláním</t>
  </si>
  <si>
    <t>Řídící pracovník v pozici statutárního zástupce s bakalařským vzděláním</t>
  </si>
  <si>
    <t>Řídící pracovník v pozici statutárního zástupce s magisterským a vyšším vzděláním</t>
  </si>
  <si>
    <t>Ostatní pracovník s maturitou a nižší</t>
  </si>
  <si>
    <t>Ostatní pracovník s vyšším odborným vzděláním</t>
  </si>
  <si>
    <t>Ostatní pracovník s bakalařským vzděláním</t>
  </si>
  <si>
    <t>Ostatní pracovník s magisterským a vyšším vzděláním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</si>
</sst>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_ ;[Red]\-#,##0\ 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i/>
      <u/>
      <sz val="10"/>
      <color theme="9" tint="-0.249977111117893"/>
      <name val="Arial"/>
      <family val="2"/>
      <charset val="238"/>
    </font>
    <font>
      <b/>
      <i/>
      <u/>
      <sz val="10"/>
      <color theme="9" tint="-0.499984740745262"/>
      <name val="Arial"/>
      <family val="2"/>
      <charset val="238"/>
    </font>
    <font>
      <sz val="8"/>
      <color theme="2" tint="-0.249977111117893"/>
      <name val="Arial"/>
      <family val="2"/>
      <charset val="238"/>
    </font>
    <font>
      <b/>
      <i/>
      <u/>
      <sz val="8"/>
      <color theme="2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2" fontId="0" fillId="0" borderId="0" xfId="0" applyNumberFormat="1"/>
    <xf numFmtId="8" fontId="0" fillId="0" borderId="0" xfId="0" applyNumberFormat="1"/>
    <xf numFmtId="2" fontId="3" fillId="0" borderId="0" xfId="0" applyNumberFormat="1" applyFont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2" fillId="0" borderId="1" xfId="0" applyFont="1" applyBorder="1"/>
    <xf numFmtId="4" fontId="11" fillId="4" borderId="2" xfId="0" applyNumberFormat="1" applyFont="1" applyFill="1" applyBorder="1" applyAlignment="1">
      <alignment horizontal="right" vertical="center"/>
    </xf>
    <xf numFmtId="1" fontId="8" fillId="3" borderId="3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1" fontId="8" fillId="3" borderId="4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1" fontId="8" fillId="3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8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1" fontId="18" fillId="3" borderId="0" xfId="0" applyNumberFormat="1" applyFont="1" applyFill="1" applyAlignment="1">
      <alignment horizontal="center" vertical="center"/>
    </xf>
    <xf numFmtId="2" fontId="11" fillId="0" borderId="11" xfId="0" applyNumberFormat="1" applyFont="1" applyBorder="1" applyAlignment="1">
      <alignment horizontal="left" vertical="center"/>
    </xf>
    <xf numFmtId="4" fontId="12" fillId="5" borderId="0" xfId="0" applyNumberFormat="1" applyFont="1" applyFill="1" applyAlignment="1">
      <alignment horizontal="right" vertical="center"/>
    </xf>
    <xf numFmtId="164" fontId="15" fillId="5" borderId="0" xfId="0" applyNumberFormat="1" applyFont="1" applyFill="1" applyAlignment="1">
      <alignment horizontal="right" vertical="center"/>
    </xf>
    <xf numFmtId="2" fontId="20" fillId="0" borderId="11" xfId="0" applyNumberFormat="1" applyFont="1" applyBorder="1" applyAlignment="1">
      <alignment horizontal="left" vertical="center" wrapText="1"/>
    </xf>
    <xf numFmtId="4" fontId="13" fillId="0" borderId="0" xfId="0" applyNumberFormat="1" applyFont="1"/>
    <xf numFmtId="8" fontId="14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2" fontId="16" fillId="8" borderId="0" xfId="0" applyNumberFormat="1" applyFont="1" applyFill="1" applyAlignment="1">
      <alignment vertical="center"/>
    </xf>
    <xf numFmtId="8" fontId="17" fillId="8" borderId="0" xfId="0" applyNumberFormat="1" applyFont="1" applyFill="1" applyAlignment="1">
      <alignment horizontal="right" vertical="center"/>
    </xf>
    <xf numFmtId="2" fontId="16" fillId="0" borderId="0" xfId="0" applyNumberFormat="1" applyFont="1" applyAlignment="1">
      <alignment vertical="center"/>
    </xf>
    <xf numFmtId="2" fontId="16" fillId="0" borderId="15" xfId="0" applyNumberFormat="1" applyFont="1" applyBorder="1" applyAlignment="1">
      <alignment vertical="center"/>
    </xf>
    <xf numFmtId="8" fontId="17" fillId="8" borderId="15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8" xfId="0" applyBorder="1"/>
    <xf numFmtId="0" fontId="21" fillId="9" borderId="19" xfId="0" applyFont="1" applyFill="1" applyBorder="1"/>
    <xf numFmtId="0" fontId="21" fillId="9" borderId="20" xfId="0" applyFont="1" applyFill="1" applyBorder="1"/>
    <xf numFmtId="0" fontId="21" fillId="9" borderId="21" xfId="0" applyFont="1" applyFill="1" applyBorder="1"/>
    <xf numFmtId="0" fontId="21" fillId="9" borderId="21" xfId="0" applyFont="1" applyFill="1" applyBorder="1" applyAlignment="1">
      <alignment horizontal="center"/>
    </xf>
    <xf numFmtId="0" fontId="21" fillId="9" borderId="22" xfId="0" applyFont="1" applyFill="1" applyBorder="1" applyAlignment="1">
      <alignment horizontal="center"/>
    </xf>
    <xf numFmtId="0" fontId="0" fillId="0" borderId="23" xfId="0" applyBorder="1"/>
    <xf numFmtId="165" fontId="0" fillId="0" borderId="17" xfId="0" applyNumberFormat="1" applyBorder="1"/>
    <xf numFmtId="0" fontId="0" fillId="0" borderId="24" xfId="0" applyBorder="1"/>
    <xf numFmtId="165" fontId="0" fillId="0" borderId="17" xfId="0" applyNumberFormat="1" applyBorder="1" applyAlignment="1">
      <alignment horizontal="right"/>
    </xf>
    <xf numFmtId="0" fontId="0" fillId="0" borderId="23" xfId="0" applyBorder="1" applyAlignment="1">
      <alignment vertical="center"/>
    </xf>
    <xf numFmtId="165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vertical="center"/>
    </xf>
    <xf numFmtId="0" fontId="0" fillId="0" borderId="25" xfId="0" applyBorder="1"/>
    <xf numFmtId="0" fontId="0" fillId="0" borderId="26" xfId="0" applyBorder="1" applyAlignment="1">
      <alignment wrapText="1"/>
    </xf>
    <xf numFmtId="0" fontId="0" fillId="0" borderId="26" xfId="0" applyBorder="1"/>
    <xf numFmtId="165" fontId="0" fillId="0" borderId="26" xfId="0" applyNumberFormat="1" applyBorder="1" applyAlignment="1">
      <alignment vertical="center"/>
    </xf>
    <xf numFmtId="0" fontId="0" fillId="0" borderId="27" xfId="0" applyBorder="1"/>
    <xf numFmtId="0" fontId="10" fillId="0" borderId="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center" vertical="center" textRotation="90" wrapText="1"/>
    </xf>
    <xf numFmtId="0" fontId="10" fillId="7" borderId="13" xfId="0" applyFont="1" applyFill="1" applyBorder="1" applyAlignment="1">
      <alignment horizontal="center" vertical="center" textRotation="90" wrapText="1"/>
    </xf>
    <xf numFmtId="0" fontId="10" fillId="6" borderId="12" xfId="0" applyFont="1" applyFill="1" applyBorder="1" applyAlignment="1">
      <alignment horizontal="center" vertical="center" textRotation="90" wrapText="1"/>
    </xf>
    <xf numFmtId="0" fontId="10" fillId="6" borderId="10" xfId="0" applyFont="1" applyFill="1" applyBorder="1" applyAlignment="1">
      <alignment horizontal="center" vertical="center" textRotation="90" wrapText="1"/>
    </xf>
    <xf numFmtId="0" fontId="10" fillId="6" borderId="13" xfId="0" applyFont="1" applyFill="1" applyBorder="1" applyAlignment="1">
      <alignment horizontal="center" vertical="center" textRotation="90" wrapText="1"/>
    </xf>
    <xf numFmtId="0" fontId="10" fillId="5" borderId="12" xfId="0" applyFont="1" applyFill="1" applyBorder="1" applyAlignment="1">
      <alignment horizontal="center" vertical="center" textRotation="90" wrapText="1"/>
    </xf>
    <xf numFmtId="0" fontId="10" fillId="5" borderId="10" xfId="0" applyFont="1" applyFill="1" applyBorder="1" applyAlignment="1">
      <alignment horizontal="center" vertical="center" textRotation="90" wrapText="1"/>
    </xf>
    <xf numFmtId="0" fontId="10" fillId="5" borderId="13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8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0" fillId="8" borderId="12" xfId="0" applyFont="1" applyFill="1" applyBorder="1" applyAlignment="1">
      <alignment horizontal="center" vertical="center" textRotation="90" wrapText="1"/>
    </xf>
    <xf numFmtId="0" fontId="10" fillId="8" borderId="10" xfId="0" applyFont="1" applyFill="1" applyBorder="1" applyAlignment="1">
      <alignment horizontal="center" vertical="center" textRotation="90" wrapText="1"/>
    </xf>
    <xf numFmtId="0" fontId="10" fillId="8" borderId="14" xfId="0" applyFont="1" applyFill="1" applyBorder="1" applyAlignment="1">
      <alignment horizontal="center" vertical="center" textRotation="90" wrapText="1"/>
    </xf>
    <xf numFmtId="8" fontId="10" fillId="0" borderId="11" xfId="0" applyNumberFormat="1" applyFont="1" applyBorder="1" applyAlignment="1">
      <alignment vertical="center" wrapText="1"/>
    </xf>
    <xf numFmtId="8" fontId="10" fillId="0" borderId="16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5" fillId="0" borderId="18" xfId="0" applyFont="1" applyBorder="1"/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workbookViewId="0">
      <selection activeCell="J44" sqref="J44"/>
    </sheetView>
  </sheetViews>
  <sheetFormatPr defaultRowHeight="15" x14ac:dyDescent="0.25"/>
  <cols>
    <col min="2" max="2" width="30.85546875" customWidth="1"/>
    <col min="3" max="3" width="6.42578125" customWidth="1"/>
    <col min="4" max="4" width="18.7109375" bestFit="1" customWidth="1"/>
    <col min="5" max="7" width="10.28515625" bestFit="1" customWidth="1"/>
    <col min="8" max="11" width="11.28515625" bestFit="1" customWidth="1"/>
    <col min="12" max="13" width="10.28515625" bestFit="1" customWidth="1"/>
    <col min="14" max="14" width="11.28515625" bestFit="1" customWidth="1"/>
    <col min="15" max="15" width="10.28515625" bestFit="1" customWidth="1"/>
    <col min="16" max="16" width="15.85546875" customWidth="1"/>
    <col min="17" max="17" width="22.140625" customWidth="1"/>
    <col min="18" max="18" width="10.5703125" bestFit="1" customWidth="1"/>
  </cols>
  <sheetData>
    <row r="1" spans="1:18" x14ac:dyDescent="0.25">
      <c r="A1" s="99" t="s">
        <v>2</v>
      </c>
      <c r="B1" s="99"/>
      <c r="C1" s="4"/>
      <c r="D1" s="97" t="s">
        <v>9</v>
      </c>
      <c r="E1" s="97"/>
      <c r="F1" s="97"/>
      <c r="G1" s="97"/>
      <c r="H1" s="97"/>
      <c r="I1" s="97"/>
      <c r="J1" s="97"/>
      <c r="K1" s="5"/>
      <c r="L1" s="5"/>
      <c r="M1" s="99" t="s">
        <v>5</v>
      </c>
      <c r="N1" s="99"/>
      <c r="O1" s="100" t="s">
        <v>10</v>
      </c>
      <c r="P1" s="100"/>
    </row>
    <row r="2" spans="1:18" ht="15.75" thickBot="1" x14ac:dyDescent="0.3">
      <c r="A2" s="103" t="s">
        <v>3</v>
      </c>
      <c r="B2" s="103"/>
      <c r="C2" s="4"/>
      <c r="D2" s="98" t="s">
        <v>4</v>
      </c>
      <c r="E2" s="98"/>
      <c r="F2" s="98"/>
      <c r="G2" s="98"/>
      <c r="H2" s="98"/>
      <c r="I2" s="98"/>
      <c r="J2" s="98"/>
      <c r="K2" s="5"/>
      <c r="L2" s="5"/>
      <c r="M2" s="5"/>
      <c r="N2" s="5"/>
      <c r="O2" s="5"/>
      <c r="P2" s="5"/>
      <c r="Q2" s="46"/>
    </row>
    <row r="3" spans="1:18" ht="15.75" thickTop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x14ac:dyDescent="0.25">
      <c r="B4" s="101" t="s">
        <v>41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8" ht="15.75" thickBot="1" x14ac:dyDescent="0.3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8" ht="43.5" customHeight="1" x14ac:dyDescent="0.25">
      <c r="A6" s="65" t="str">
        <f>VLOOKUP($C9,'Mzdové limity 2025'!$A$2:$E$25,5,FALSE)</f>
        <v>Řídící pracovník v pozici statutárního zástupce s maturitou a nižší</v>
      </c>
      <c r="B6" s="102" t="e">
        <f>IF(B4&gt;0,VLOOKUP($C6,'Mzdové limity 2025'!$A$2:$D$25,4,FALSE)/B4,"Chybné číslo limitu")</f>
        <v>#N/A</v>
      </c>
      <c r="C6" s="44" t="s">
        <v>82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6" t="s">
        <v>36</v>
      </c>
      <c r="Q6" s="17" t="s">
        <v>31</v>
      </c>
    </row>
    <row r="7" spans="1:18" ht="33.75" x14ac:dyDescent="0.25">
      <c r="A7" s="67" t="s">
        <v>25</v>
      </c>
      <c r="B7" s="82" t="s">
        <v>1</v>
      </c>
      <c r="C7" s="78"/>
      <c r="D7" s="19">
        <v>184</v>
      </c>
      <c r="E7" s="19">
        <v>160</v>
      </c>
      <c r="F7" s="19">
        <v>168</v>
      </c>
      <c r="G7" s="19">
        <v>176</v>
      </c>
      <c r="H7" s="19">
        <v>176</v>
      </c>
      <c r="I7" s="19">
        <v>168</v>
      </c>
      <c r="J7" s="19">
        <v>184</v>
      </c>
      <c r="K7" s="19">
        <v>168</v>
      </c>
      <c r="L7" s="19">
        <v>176</v>
      </c>
      <c r="M7" s="19">
        <v>184</v>
      </c>
      <c r="N7" s="19">
        <v>160</v>
      </c>
      <c r="O7" s="19">
        <v>184</v>
      </c>
      <c r="P7" s="20">
        <f>SUM(D7:O7)</f>
        <v>2088</v>
      </c>
      <c r="Q7" s="39" t="s">
        <v>43</v>
      </c>
    </row>
    <row r="8" spans="1:18" ht="28.5" customHeight="1" x14ac:dyDescent="0.25">
      <c r="A8" s="67"/>
      <c r="B8" s="82" t="s">
        <v>0</v>
      </c>
      <c r="C8" s="78"/>
      <c r="D8" s="21">
        <v>51</v>
      </c>
      <c r="E8" s="21">
        <v>30</v>
      </c>
      <c r="F8" s="21">
        <v>10</v>
      </c>
      <c r="G8" s="21">
        <v>50</v>
      </c>
      <c r="H8" s="21">
        <v>70</v>
      </c>
      <c r="I8" s="21">
        <v>10</v>
      </c>
      <c r="J8" s="21">
        <v>90</v>
      </c>
      <c r="K8" s="21">
        <v>10</v>
      </c>
      <c r="L8" s="21">
        <v>10</v>
      </c>
      <c r="M8" s="21">
        <v>10</v>
      </c>
      <c r="N8" s="21">
        <v>11</v>
      </c>
      <c r="O8" s="21">
        <v>10</v>
      </c>
      <c r="P8" s="22">
        <f>SUM(D8:O8)</f>
        <v>362</v>
      </c>
      <c r="Q8" s="39" t="s">
        <v>32</v>
      </c>
    </row>
    <row r="9" spans="1:18" ht="22.5" customHeight="1" x14ac:dyDescent="0.25">
      <c r="A9" s="67"/>
      <c r="B9" s="18" t="s">
        <v>7</v>
      </c>
      <c r="C9" s="45" t="s">
        <v>64</v>
      </c>
      <c r="D9" s="23">
        <f>IF(D7&gt;0,VLOOKUP($C9,'Mzdové limity 2025'!$A$2:$D$25,4,FALSE)/D7,"Chybné číslo limitu")</f>
        <v>172.93478260869566</v>
      </c>
      <c r="E9" s="23">
        <f>IF(E7&gt;0,VLOOKUP($C9,'Mzdové limity 2025'!$A$2:$D$25,4,FALSE)/E7,"Chybné číslo limitu")</f>
        <v>198.875</v>
      </c>
      <c r="F9" s="23">
        <f>IF(F7&gt;0,VLOOKUP($C9,'Mzdové limity 2025'!$A$2:$D$25,4,FALSE)/F7,"Chybné číslo limitu")</f>
        <v>189.4047619047619</v>
      </c>
      <c r="G9" s="23">
        <f>IF(G7&gt;0,VLOOKUP($C9,'Mzdové limity 2025'!$A$2:$D$25,4,FALSE)/G7,"Chybné číslo limitu")</f>
        <v>180.79545454545453</v>
      </c>
      <c r="H9" s="23">
        <f>IF(H7&gt;0,VLOOKUP($C9,'Mzdové limity 2025'!$A$2:$D$25,4,FALSE)/H7,"Chybné číslo limitu")</f>
        <v>180.79545454545453</v>
      </c>
      <c r="I9" s="23">
        <f>IF(I7&gt;0,VLOOKUP($C9,'Mzdové limity 2025'!$A$2:$D$25,4,FALSE)/I7,"Chybné číslo limitu")</f>
        <v>189.4047619047619</v>
      </c>
      <c r="J9" s="23">
        <f>IF(J7&gt;0,VLOOKUP($C9,'Mzdové limity 2025'!$A$2:$D$25,4,FALSE)/J7,"Chybné číslo limitu")</f>
        <v>172.93478260869566</v>
      </c>
      <c r="K9" s="23">
        <f>IF(K7&gt;0,VLOOKUP($C9,'Mzdové limity 2025'!$A$2:$D$25,4,FALSE)/K7,"Chybné číslo limitu")</f>
        <v>189.4047619047619</v>
      </c>
      <c r="L9" s="23">
        <f>IF(L7&gt;0,VLOOKUP($C9,'Mzdové limity 2025'!$A$2:$D$25,4,FALSE)/L7,"Chybné číslo limitu")</f>
        <v>180.79545454545453</v>
      </c>
      <c r="M9" s="23">
        <f>IF(M7&gt;0,VLOOKUP($C9,'Mzdové limity 2025'!$A$2:$D$25,4,FALSE)/M7,"Chybné číslo limitu")</f>
        <v>172.93478260869566</v>
      </c>
      <c r="N9" s="23">
        <f>IF(N7&gt;0,VLOOKUP($C9,'Mzdové limity 2025'!$A$2:$D$25,4,FALSE)/N7,"Chybné číslo limitu")</f>
        <v>198.875</v>
      </c>
      <c r="O9" s="23">
        <f>IF(O7&gt;0,VLOOKUP($C9,'Mzdové limity 2025'!$A$2:$D$25,4,FALSE)/O7,"Chybné číslo limitu")</f>
        <v>172.93478260869566</v>
      </c>
      <c r="P9" s="24"/>
      <c r="Q9" s="40" t="s">
        <v>33</v>
      </c>
    </row>
    <row r="10" spans="1:18" ht="30" customHeight="1" x14ac:dyDescent="0.25">
      <c r="A10" s="67"/>
      <c r="B10" s="92" t="s">
        <v>23</v>
      </c>
      <c r="C10" s="80"/>
      <c r="D10" s="23">
        <f t="shared" ref="D10:O10" si="0">60000/D7</f>
        <v>326.08695652173913</v>
      </c>
      <c r="E10" s="23">
        <f t="shared" si="0"/>
        <v>375</v>
      </c>
      <c r="F10" s="23">
        <f t="shared" si="0"/>
        <v>357.14285714285717</v>
      </c>
      <c r="G10" s="23">
        <f t="shared" si="0"/>
        <v>340.90909090909093</v>
      </c>
      <c r="H10" s="23">
        <f t="shared" si="0"/>
        <v>340.90909090909093</v>
      </c>
      <c r="I10" s="23">
        <f t="shared" si="0"/>
        <v>357.14285714285717</v>
      </c>
      <c r="J10" s="23">
        <f t="shared" si="0"/>
        <v>326.08695652173913</v>
      </c>
      <c r="K10" s="23">
        <f t="shared" si="0"/>
        <v>357.14285714285717</v>
      </c>
      <c r="L10" s="23">
        <f t="shared" si="0"/>
        <v>340.90909090909093</v>
      </c>
      <c r="M10" s="23">
        <f t="shared" si="0"/>
        <v>326.08695652173913</v>
      </c>
      <c r="N10" s="23">
        <f t="shared" si="0"/>
        <v>375</v>
      </c>
      <c r="O10" s="23">
        <f t="shared" si="0"/>
        <v>326.08695652173913</v>
      </c>
      <c r="P10" s="25"/>
      <c r="Q10" s="39" t="s">
        <v>34</v>
      </c>
      <c r="R10" s="3"/>
    </row>
    <row r="11" spans="1:18" ht="16.5" customHeight="1" x14ac:dyDescent="0.25">
      <c r="A11" s="69" t="s">
        <v>26</v>
      </c>
      <c r="B11" s="75" t="s">
        <v>27</v>
      </c>
      <c r="C11" s="76"/>
      <c r="D11" s="7">
        <f>D8*D10</f>
        <v>16630.434782608696</v>
      </c>
      <c r="E11" s="7">
        <f t="shared" ref="E11:O11" si="1">E8*E10</f>
        <v>11250</v>
      </c>
      <c r="F11" s="7">
        <f>F8*F10</f>
        <v>3571.4285714285716</v>
      </c>
      <c r="G11" s="7">
        <f t="shared" si="1"/>
        <v>17045.454545454548</v>
      </c>
      <c r="H11" s="7">
        <f t="shared" si="1"/>
        <v>23863.636363636364</v>
      </c>
      <c r="I11" s="7">
        <f t="shared" si="1"/>
        <v>3571.4285714285716</v>
      </c>
      <c r="J11" s="7">
        <f t="shared" si="1"/>
        <v>29347.82608695652</v>
      </c>
      <c r="K11" s="7">
        <f t="shared" si="1"/>
        <v>3571.4285714285716</v>
      </c>
      <c r="L11" s="7">
        <f t="shared" si="1"/>
        <v>3409.0909090909095</v>
      </c>
      <c r="M11" s="7">
        <f t="shared" si="1"/>
        <v>3260.869565217391</v>
      </c>
      <c r="N11" s="7">
        <f t="shared" si="1"/>
        <v>4125</v>
      </c>
      <c r="O11" s="7">
        <f t="shared" si="1"/>
        <v>3260.869565217391</v>
      </c>
      <c r="P11" s="8"/>
      <c r="Q11" s="26"/>
      <c r="R11" s="3"/>
    </row>
    <row r="12" spans="1:18" x14ac:dyDescent="0.25">
      <c r="A12" s="70"/>
      <c r="B12" s="77" t="s">
        <v>28</v>
      </c>
      <c r="C12" s="78"/>
      <c r="D12" s="9">
        <f>IF(D10&gt;=D9,D8*D9,D8*D10)</f>
        <v>8819.673913043478</v>
      </c>
      <c r="E12" s="9">
        <f t="shared" ref="E12:O12" si="2">IF(E10&gt;=E9,E8*E9,E8*E10)</f>
        <v>5966.25</v>
      </c>
      <c r="F12" s="9">
        <f t="shared" si="2"/>
        <v>1894.047619047619</v>
      </c>
      <c r="G12" s="9">
        <f t="shared" si="2"/>
        <v>9039.7727272727261</v>
      </c>
      <c r="H12" s="9">
        <f t="shared" si="2"/>
        <v>12655.681818181818</v>
      </c>
      <c r="I12" s="9">
        <f t="shared" si="2"/>
        <v>1894.047619047619</v>
      </c>
      <c r="J12" s="9">
        <f t="shared" si="2"/>
        <v>15564.13043478261</v>
      </c>
      <c r="K12" s="9">
        <f t="shared" si="2"/>
        <v>1894.047619047619</v>
      </c>
      <c r="L12" s="9">
        <f t="shared" si="2"/>
        <v>1807.9545454545453</v>
      </c>
      <c r="M12" s="9">
        <f t="shared" si="2"/>
        <v>1729.3478260869565</v>
      </c>
      <c r="N12" s="9">
        <f t="shared" si="2"/>
        <v>2187.625</v>
      </c>
      <c r="O12" s="9">
        <f t="shared" si="2"/>
        <v>1729.3478260869565</v>
      </c>
      <c r="P12" s="10"/>
      <c r="Q12" s="26"/>
      <c r="R12" s="3"/>
    </row>
    <row r="13" spans="1:18" x14ac:dyDescent="0.25">
      <c r="A13" s="71"/>
      <c r="B13" s="79" t="s">
        <v>29</v>
      </c>
      <c r="C13" s="80"/>
      <c r="D13" s="11">
        <f>IF(D10&gt;=D9,(D8*D10)-(D8*D9),0)</f>
        <v>7810.7608695652179</v>
      </c>
      <c r="E13" s="11">
        <f t="shared" ref="E13:O13" si="3">IF(E10&gt;=E9,(E8*E10)-(E8*E9),0)</f>
        <v>5283.75</v>
      </c>
      <c r="F13" s="11">
        <f t="shared" si="3"/>
        <v>1677.3809523809525</v>
      </c>
      <c r="G13" s="11">
        <f t="shared" si="3"/>
        <v>8005.6818181818217</v>
      </c>
      <c r="H13" s="11">
        <f t="shared" si="3"/>
        <v>11207.954545454546</v>
      </c>
      <c r="I13" s="11">
        <f t="shared" si="3"/>
        <v>1677.3809523809525</v>
      </c>
      <c r="J13" s="11">
        <f t="shared" si="3"/>
        <v>13783.69565217391</v>
      </c>
      <c r="K13" s="11">
        <f t="shared" si="3"/>
        <v>1677.3809523809525</v>
      </c>
      <c r="L13" s="11">
        <f t="shared" si="3"/>
        <v>1601.1363636363642</v>
      </c>
      <c r="M13" s="11">
        <f t="shared" si="3"/>
        <v>1531.5217391304345</v>
      </c>
      <c r="N13" s="11">
        <f t="shared" si="3"/>
        <v>1937.375</v>
      </c>
      <c r="O13" s="11">
        <f t="shared" si="3"/>
        <v>1531.5217391304345</v>
      </c>
      <c r="P13" s="12"/>
      <c r="Q13" s="26"/>
      <c r="R13" s="3"/>
    </row>
    <row r="14" spans="1:18" ht="23.25" customHeight="1" x14ac:dyDescent="0.25">
      <c r="A14" s="72" t="s">
        <v>39</v>
      </c>
      <c r="B14" s="81" t="s">
        <v>24</v>
      </c>
      <c r="C14" s="76"/>
      <c r="D14" s="27">
        <f>D15+D16</f>
        <v>14819.67</v>
      </c>
      <c r="E14" s="27">
        <f t="shared" ref="E14:O14" si="4">E15+E16</f>
        <v>11250</v>
      </c>
      <c r="F14" s="27">
        <f t="shared" si="4"/>
        <v>3571.42</v>
      </c>
      <c r="G14" s="27">
        <f t="shared" si="4"/>
        <v>9039</v>
      </c>
      <c r="H14" s="27">
        <f t="shared" si="4"/>
        <v>23863.63</v>
      </c>
      <c r="I14" s="27">
        <f t="shared" si="4"/>
        <v>3571.42</v>
      </c>
      <c r="J14" s="27">
        <f t="shared" si="4"/>
        <v>29347.82</v>
      </c>
      <c r="K14" s="27">
        <f t="shared" si="4"/>
        <v>3571.42</v>
      </c>
      <c r="L14" s="27">
        <f t="shared" si="4"/>
        <v>3409.08</v>
      </c>
      <c r="M14" s="27">
        <f t="shared" si="4"/>
        <v>2731.52</v>
      </c>
      <c r="N14" s="27">
        <f t="shared" si="4"/>
        <v>2039.34</v>
      </c>
      <c r="O14" s="27">
        <f t="shared" si="4"/>
        <v>2261.25</v>
      </c>
      <c r="P14" s="28">
        <f>SUM(D14:O14)</f>
        <v>109475.56999999999</v>
      </c>
      <c r="Q14" s="29" t="s">
        <v>37</v>
      </c>
      <c r="R14" s="3"/>
    </row>
    <row r="15" spans="1:18" ht="22.5" x14ac:dyDescent="0.25">
      <c r="A15" s="73"/>
      <c r="B15" s="82" t="s">
        <v>6</v>
      </c>
      <c r="C15" s="78"/>
      <c r="D15" s="30">
        <v>8819.67</v>
      </c>
      <c r="E15" s="30">
        <v>5966.25</v>
      </c>
      <c r="F15" s="30">
        <v>1894.04</v>
      </c>
      <c r="G15" s="30">
        <v>9039</v>
      </c>
      <c r="H15" s="30">
        <v>0</v>
      </c>
      <c r="I15" s="30">
        <v>1894.04</v>
      </c>
      <c r="J15" s="30">
        <v>15564.13</v>
      </c>
      <c r="K15" s="30">
        <v>1894.04</v>
      </c>
      <c r="L15" s="30">
        <v>1807.95</v>
      </c>
      <c r="M15" s="30">
        <v>1200</v>
      </c>
      <c r="N15" s="30">
        <v>0</v>
      </c>
      <c r="O15" s="30">
        <v>500</v>
      </c>
      <c r="P15" s="31">
        <f>SUM(D15:O15)</f>
        <v>48579.119999999995</v>
      </c>
      <c r="Q15" s="29" t="s">
        <v>38</v>
      </c>
      <c r="R15" s="1"/>
    </row>
    <row r="16" spans="1:18" ht="22.5" x14ac:dyDescent="0.25">
      <c r="A16" s="73"/>
      <c r="B16" s="82" t="s">
        <v>8</v>
      </c>
      <c r="C16" s="78"/>
      <c r="D16" s="32">
        <v>6000</v>
      </c>
      <c r="E16" s="32">
        <v>5283.75</v>
      </c>
      <c r="F16" s="32">
        <v>1677.38</v>
      </c>
      <c r="G16" s="32">
        <v>0</v>
      </c>
      <c r="H16" s="32">
        <v>23863.63</v>
      </c>
      <c r="I16" s="32">
        <v>1677.38</v>
      </c>
      <c r="J16" s="32">
        <v>13783.69</v>
      </c>
      <c r="K16" s="32">
        <v>1677.38</v>
      </c>
      <c r="L16" s="32">
        <v>1601.13</v>
      </c>
      <c r="M16" s="32">
        <v>1531.52</v>
      </c>
      <c r="N16" s="32">
        <v>2039.34</v>
      </c>
      <c r="O16" s="32">
        <v>1761.25</v>
      </c>
      <c r="P16" s="31">
        <f>SUM(D16:O16)</f>
        <v>60896.44999999999</v>
      </c>
      <c r="Q16" s="29" t="s">
        <v>40</v>
      </c>
      <c r="R16" s="2"/>
    </row>
    <row r="17" spans="1:18" x14ac:dyDescent="0.25">
      <c r="A17" s="87" t="s">
        <v>30</v>
      </c>
      <c r="B17" s="83" t="s">
        <v>24</v>
      </c>
      <c r="C17" s="78"/>
      <c r="D17" s="33">
        <f>D11-D14</f>
        <v>1810.7647826086959</v>
      </c>
      <c r="E17" s="33">
        <f t="shared" ref="E17:O17" si="5">E11-E14</f>
        <v>0</v>
      </c>
      <c r="F17" s="33">
        <f t="shared" si="5"/>
        <v>8.5714285714857397E-3</v>
      </c>
      <c r="G17" s="33">
        <f t="shared" si="5"/>
        <v>8006.4545454545478</v>
      </c>
      <c r="H17" s="33">
        <f t="shared" si="5"/>
        <v>6.3636363629484549E-3</v>
      </c>
      <c r="I17" s="33">
        <f t="shared" si="5"/>
        <v>8.5714285714857397E-3</v>
      </c>
      <c r="J17" s="33">
        <f t="shared" si="5"/>
        <v>6.0869565204484388E-3</v>
      </c>
      <c r="K17" s="33">
        <f t="shared" si="5"/>
        <v>8.5714285714857397E-3</v>
      </c>
      <c r="L17" s="33">
        <f t="shared" si="5"/>
        <v>1.0909090909535735E-2</v>
      </c>
      <c r="M17" s="33">
        <f t="shared" si="5"/>
        <v>529.34956521739105</v>
      </c>
      <c r="N17" s="33">
        <f t="shared" si="5"/>
        <v>2085.66</v>
      </c>
      <c r="O17" s="33">
        <f t="shared" si="5"/>
        <v>999.61956521739103</v>
      </c>
      <c r="P17" s="34"/>
      <c r="Q17" s="90" t="s">
        <v>83</v>
      </c>
      <c r="R17" s="2"/>
    </row>
    <row r="18" spans="1:18" x14ac:dyDescent="0.25">
      <c r="A18" s="88"/>
      <c r="B18" s="84" t="s">
        <v>6</v>
      </c>
      <c r="C18" s="78"/>
      <c r="D18" s="35">
        <f>D12-D15</f>
        <v>3.9130434779508505E-3</v>
      </c>
      <c r="E18" s="35">
        <f t="shared" ref="E18:O18" si="6">E12-E15</f>
        <v>0</v>
      </c>
      <c r="F18" s="35">
        <f t="shared" si="6"/>
        <v>7.6190476190731715E-3</v>
      </c>
      <c r="G18" s="35">
        <f t="shared" si="6"/>
        <v>0.77272727272611519</v>
      </c>
      <c r="H18" s="35">
        <f t="shared" si="6"/>
        <v>12655.681818181818</v>
      </c>
      <c r="I18" s="35">
        <f t="shared" si="6"/>
        <v>7.6190476190731715E-3</v>
      </c>
      <c r="J18" s="35">
        <f t="shared" si="6"/>
        <v>4.3478261068230495E-4</v>
      </c>
      <c r="K18" s="35">
        <f t="shared" si="6"/>
        <v>7.6190476190731715E-3</v>
      </c>
      <c r="L18" s="35">
        <f t="shared" si="6"/>
        <v>4.5454545452230377E-3</v>
      </c>
      <c r="M18" s="35">
        <f t="shared" si="6"/>
        <v>529.3478260869565</v>
      </c>
      <c r="N18" s="35">
        <f t="shared" si="6"/>
        <v>2187.625</v>
      </c>
      <c r="O18" s="35">
        <f t="shared" si="6"/>
        <v>1229.3478260869565</v>
      </c>
      <c r="P18" s="34"/>
      <c r="Q18" s="95"/>
      <c r="R18" s="2"/>
    </row>
    <row r="19" spans="1:18" ht="15.75" thickBot="1" x14ac:dyDescent="0.3">
      <c r="A19" s="89"/>
      <c r="B19" s="85" t="s">
        <v>8</v>
      </c>
      <c r="C19" s="86"/>
      <c r="D19" s="36">
        <f>D13-D16</f>
        <v>1810.7608695652179</v>
      </c>
      <c r="E19" s="36">
        <f t="shared" ref="E19:O19" si="7">E13-E16</f>
        <v>0</v>
      </c>
      <c r="F19" s="36">
        <f t="shared" si="7"/>
        <v>9.5238095241256815E-4</v>
      </c>
      <c r="G19" s="36">
        <f t="shared" si="7"/>
        <v>8005.6818181818217</v>
      </c>
      <c r="H19" s="36">
        <f t="shared" si="7"/>
        <v>-12655.675454545455</v>
      </c>
      <c r="I19" s="36">
        <f t="shared" si="7"/>
        <v>9.5238095241256815E-4</v>
      </c>
      <c r="J19" s="36">
        <f t="shared" si="7"/>
        <v>5.6521739097661339E-3</v>
      </c>
      <c r="K19" s="36">
        <f t="shared" si="7"/>
        <v>9.5238095241256815E-4</v>
      </c>
      <c r="L19" s="36">
        <f t="shared" si="7"/>
        <v>6.3636363640853233E-3</v>
      </c>
      <c r="M19" s="36">
        <f t="shared" si="7"/>
        <v>1.7391304345437675E-3</v>
      </c>
      <c r="N19" s="36">
        <f t="shared" si="7"/>
        <v>-101.96499999999992</v>
      </c>
      <c r="O19" s="36">
        <f t="shared" si="7"/>
        <v>-229.72826086956547</v>
      </c>
      <c r="P19" s="37"/>
      <c r="Q19" s="96"/>
      <c r="R19" s="2"/>
    </row>
    <row r="20" spans="1:18" x14ac:dyDescent="0.25">
      <c r="A20" s="93" t="s">
        <v>35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2"/>
    </row>
    <row r="21" spans="1:18" x14ac:dyDescent="0.25">
      <c r="A21" s="93" t="s">
        <v>84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2"/>
    </row>
    <row r="22" spans="1:18" ht="15.75" thickBot="1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2"/>
    </row>
    <row r="23" spans="1:18" ht="27.75" customHeight="1" x14ac:dyDescent="0.25">
      <c r="A23" s="65" t="str">
        <f>VLOOKUP($C26,'Mzdové limity 2025'!$A$2:$E$25,5,FALSE)</f>
        <v>Technický a odborný pracovník s bakalařským vzděláním</v>
      </c>
      <c r="B23" s="66" t="str">
        <f>IF(B21&gt;0,VLOOKUP($C23,'Mzdové limity 2025'!$A$2:$D$25,4,FALSE)/B21,"Chybné číslo limitu")</f>
        <v>Chybné číslo limitu</v>
      </c>
      <c r="C23" s="38"/>
      <c r="D23" s="15" t="s">
        <v>11</v>
      </c>
      <c r="E23" s="15" t="s">
        <v>12</v>
      </c>
      <c r="F23" s="15" t="s">
        <v>13</v>
      </c>
      <c r="G23" s="15" t="s">
        <v>14</v>
      </c>
      <c r="H23" s="15" t="s">
        <v>15</v>
      </c>
      <c r="I23" s="15" t="s">
        <v>16</v>
      </c>
      <c r="J23" s="15" t="s">
        <v>17</v>
      </c>
      <c r="K23" s="15" t="s">
        <v>18</v>
      </c>
      <c r="L23" s="15" t="s">
        <v>19</v>
      </c>
      <c r="M23" s="15" t="s">
        <v>20</v>
      </c>
      <c r="N23" s="15" t="s">
        <v>21</v>
      </c>
      <c r="O23" s="15" t="s">
        <v>22</v>
      </c>
      <c r="P23" s="16" t="s">
        <v>36</v>
      </c>
      <c r="Q23" s="17" t="s">
        <v>31</v>
      </c>
      <c r="R23" s="2"/>
    </row>
    <row r="24" spans="1:18" ht="39" customHeight="1" x14ac:dyDescent="0.25">
      <c r="A24" s="67" t="s">
        <v>25</v>
      </c>
      <c r="B24" s="82" t="s">
        <v>1</v>
      </c>
      <c r="C24" s="78"/>
      <c r="D24" s="19">
        <v>184</v>
      </c>
      <c r="E24" s="19">
        <v>160</v>
      </c>
      <c r="F24" s="19">
        <v>168</v>
      </c>
      <c r="G24" s="19">
        <v>176</v>
      </c>
      <c r="H24" s="19">
        <v>176</v>
      </c>
      <c r="I24" s="19">
        <v>168</v>
      </c>
      <c r="J24" s="19">
        <v>184</v>
      </c>
      <c r="K24" s="19">
        <v>168</v>
      </c>
      <c r="L24" s="19">
        <v>176</v>
      </c>
      <c r="M24" s="19">
        <v>184</v>
      </c>
      <c r="N24" s="19">
        <v>160</v>
      </c>
      <c r="O24" s="19">
        <v>184</v>
      </c>
      <c r="P24" s="20">
        <f>SUM(D24:O24)</f>
        <v>2088</v>
      </c>
      <c r="Q24" s="39" t="s">
        <v>43</v>
      </c>
      <c r="R24" s="2"/>
    </row>
    <row r="25" spans="1:18" ht="30" customHeight="1" x14ac:dyDescent="0.25">
      <c r="A25" s="67"/>
      <c r="B25" s="82" t="s">
        <v>0</v>
      </c>
      <c r="C25" s="78"/>
      <c r="D25" s="21">
        <v>30</v>
      </c>
      <c r="E25" s="21">
        <v>30</v>
      </c>
      <c r="F25" s="21">
        <v>30</v>
      </c>
      <c r="G25" s="21">
        <v>30</v>
      </c>
      <c r="H25" s="21">
        <v>60</v>
      </c>
      <c r="I25" s="21">
        <v>50</v>
      </c>
      <c r="J25" s="21">
        <v>60</v>
      </c>
      <c r="K25" s="21">
        <v>80</v>
      </c>
      <c r="L25" s="21">
        <v>30</v>
      </c>
      <c r="M25" s="21">
        <v>50</v>
      </c>
      <c r="N25" s="21">
        <v>50</v>
      </c>
      <c r="O25" s="21">
        <v>50</v>
      </c>
      <c r="P25" s="22">
        <f>SUM(D25:O25)</f>
        <v>550</v>
      </c>
      <c r="Q25" s="39" t="s">
        <v>32</v>
      </c>
      <c r="R25" s="2"/>
    </row>
    <row r="26" spans="1:18" ht="23.25" customHeight="1" x14ac:dyDescent="0.25">
      <c r="A26" s="67"/>
      <c r="B26" s="18" t="s">
        <v>7</v>
      </c>
      <c r="C26" s="45" t="s">
        <v>54</v>
      </c>
      <c r="D26" s="23">
        <f>IF(D24&gt;0,VLOOKUP($C26,'Mzdové limity 2025'!$A$2:$D$25,4,FALSE)/D24,"Chybné číslo limitu")</f>
        <v>218.04347826086956</v>
      </c>
      <c r="E26" s="23">
        <f>IF(E24&gt;0,VLOOKUP($C26,'Mzdové limity 2025'!$A$2:$D$25,4,FALSE)/E24,"Chybné číslo limitu")</f>
        <v>250.75</v>
      </c>
      <c r="F26" s="23">
        <f>IF(F24&gt;0,VLOOKUP($C26,'Mzdové limity 2025'!$A$2:$D$25,4,FALSE)/F24,"Chybné číslo limitu")</f>
        <v>238.8095238095238</v>
      </c>
      <c r="G26" s="23">
        <f>IF(G24&gt;0,VLOOKUP($C26,'Mzdové limity 2025'!$A$2:$D$25,4,FALSE)/G24,"Chybné číslo limitu")</f>
        <v>227.95454545454547</v>
      </c>
      <c r="H26" s="23">
        <f>IF(H24&gt;0,VLOOKUP($C26,'Mzdové limity 2025'!$A$2:$D$25,4,FALSE)/H24,"Chybné číslo limitu")</f>
        <v>227.95454545454547</v>
      </c>
      <c r="I26" s="23">
        <f>IF(I24&gt;0,VLOOKUP($C26,'Mzdové limity 2025'!$A$2:$D$25,4,FALSE)/I24,"Chybné číslo limitu")</f>
        <v>238.8095238095238</v>
      </c>
      <c r="J26" s="23">
        <f>IF(J24&gt;0,VLOOKUP($C26,'Mzdové limity 2025'!$A$2:$D$25,4,FALSE)/J24,"Chybné číslo limitu")</f>
        <v>218.04347826086956</v>
      </c>
      <c r="K26" s="23">
        <f>IF(K24&gt;0,VLOOKUP($C26,'Mzdové limity 2025'!$A$2:$D$25,4,FALSE)/K24,"Chybné číslo limitu")</f>
        <v>238.8095238095238</v>
      </c>
      <c r="L26" s="23">
        <f>IF(L24&gt;0,VLOOKUP($C26,'Mzdové limity 2025'!$A$2:$D$25,4,FALSE)/L24,"Chybné číslo limitu")</f>
        <v>227.95454545454547</v>
      </c>
      <c r="M26" s="23">
        <f>IF(M24&gt;0,VLOOKUP($C26,'Mzdové limity 2025'!$A$2:$D$25,4,FALSE)/M24,"Chybné číslo limitu")</f>
        <v>218.04347826086956</v>
      </c>
      <c r="N26" s="23">
        <f>IF(N24&gt;0,VLOOKUP($C26,'Mzdové limity 2025'!$A$2:$D$25,4,FALSE)/N24,"Chybné číslo limitu")</f>
        <v>250.75</v>
      </c>
      <c r="O26" s="23">
        <f>IF(O24&gt;0,VLOOKUP($C26,'Mzdové limity 2025'!$A$2:$D$25,4,FALSE)/O24,"Chybné číslo limitu")</f>
        <v>218.04347826086956</v>
      </c>
      <c r="P26" s="24"/>
      <c r="Q26" s="40" t="s">
        <v>33</v>
      </c>
      <c r="R26" s="2"/>
    </row>
    <row r="27" spans="1:18" ht="30.75" customHeight="1" x14ac:dyDescent="0.25">
      <c r="A27" s="68"/>
      <c r="B27" s="92" t="s">
        <v>23</v>
      </c>
      <c r="C27" s="80"/>
      <c r="D27" s="23">
        <v>230</v>
      </c>
      <c r="E27" s="23">
        <v>230</v>
      </c>
      <c r="F27" s="23">
        <v>230</v>
      </c>
      <c r="G27" s="23">
        <v>230</v>
      </c>
      <c r="H27" s="23">
        <v>230</v>
      </c>
      <c r="I27" s="23">
        <v>230</v>
      </c>
      <c r="J27" s="23">
        <v>230</v>
      </c>
      <c r="K27" s="23">
        <v>230</v>
      </c>
      <c r="L27" s="23">
        <v>230</v>
      </c>
      <c r="M27" s="23">
        <v>230</v>
      </c>
      <c r="N27" s="23">
        <v>230</v>
      </c>
      <c r="O27" s="23">
        <v>230</v>
      </c>
      <c r="P27" s="25"/>
      <c r="Q27" s="39" t="s">
        <v>34</v>
      </c>
      <c r="R27" s="2"/>
    </row>
    <row r="28" spans="1:18" ht="22.5" customHeight="1" x14ac:dyDescent="0.25">
      <c r="A28" s="69" t="s">
        <v>26</v>
      </c>
      <c r="B28" s="75" t="s">
        <v>27</v>
      </c>
      <c r="C28" s="76"/>
      <c r="D28" s="7">
        <f>D25*D27</f>
        <v>6900</v>
      </c>
      <c r="E28" s="7">
        <f>E25*E27</f>
        <v>6900</v>
      </c>
      <c r="F28" s="7">
        <f t="shared" ref="F28" si="8">F25*F27</f>
        <v>6900</v>
      </c>
      <c r="G28" s="7">
        <f t="shared" ref="G28" si="9">G25*G27</f>
        <v>6900</v>
      </c>
      <c r="H28" s="7">
        <f t="shared" ref="H28" si="10">H25*H27</f>
        <v>13800</v>
      </c>
      <c r="I28" s="7">
        <f>I25*I27</f>
        <v>11500</v>
      </c>
      <c r="J28" s="7">
        <f t="shared" ref="J28" si="11">J25*J27</f>
        <v>13800</v>
      </c>
      <c r="K28" s="7">
        <f t="shared" ref="K28" si="12">K25*K27</f>
        <v>18400</v>
      </c>
      <c r="L28" s="7">
        <f t="shared" ref="L28" si="13">L25*L27</f>
        <v>6900</v>
      </c>
      <c r="M28" s="7">
        <f t="shared" ref="M28" si="14">M25*M27</f>
        <v>11500</v>
      </c>
      <c r="N28" s="7">
        <f t="shared" ref="N28" si="15">N25*N27</f>
        <v>11500</v>
      </c>
      <c r="O28" s="7">
        <f t="shared" ref="O28" si="16">O25*O27</f>
        <v>11500</v>
      </c>
      <c r="P28" s="8"/>
      <c r="Q28" s="26"/>
      <c r="R28" s="2"/>
    </row>
    <row r="29" spans="1:18" x14ac:dyDescent="0.25">
      <c r="A29" s="70"/>
      <c r="B29" s="77" t="s">
        <v>28</v>
      </c>
      <c r="C29" s="78"/>
      <c r="D29" s="9">
        <f>IF(D27&gt;=D26,D25*D26,D25*D27)</f>
        <v>6541.304347826087</v>
      </c>
      <c r="E29" s="9">
        <f t="shared" ref="E29:O29" si="17">IF(E27&gt;=E26,E25*E26,E25*E27)</f>
        <v>6900</v>
      </c>
      <c r="F29" s="9">
        <f t="shared" si="17"/>
        <v>6900</v>
      </c>
      <c r="G29" s="9">
        <f t="shared" si="17"/>
        <v>6838.636363636364</v>
      </c>
      <c r="H29" s="9">
        <f t="shared" si="17"/>
        <v>13677.272727272728</v>
      </c>
      <c r="I29" s="9">
        <f t="shared" si="17"/>
        <v>11500</v>
      </c>
      <c r="J29" s="9">
        <f t="shared" si="17"/>
        <v>13082.608695652174</v>
      </c>
      <c r="K29" s="9">
        <f t="shared" si="17"/>
        <v>18400</v>
      </c>
      <c r="L29" s="9">
        <f t="shared" si="17"/>
        <v>6838.636363636364</v>
      </c>
      <c r="M29" s="9">
        <f t="shared" si="17"/>
        <v>10902.173913043478</v>
      </c>
      <c r="N29" s="9">
        <f t="shared" si="17"/>
        <v>11500</v>
      </c>
      <c r="O29" s="9">
        <f t="shared" si="17"/>
        <v>10902.173913043478</v>
      </c>
      <c r="P29" s="10"/>
      <c r="Q29" s="26"/>
      <c r="R29" s="2"/>
    </row>
    <row r="30" spans="1:18" x14ac:dyDescent="0.25">
      <c r="A30" s="71"/>
      <c r="B30" s="79" t="s">
        <v>29</v>
      </c>
      <c r="C30" s="80"/>
      <c r="D30" s="11">
        <f>IF(D27&gt;=D26,(D25*D27)-(D25*D26),0)</f>
        <v>358.695652173913</v>
      </c>
      <c r="E30" s="11">
        <f t="shared" ref="E30:O30" si="18">IF(E27&gt;=E26,(E25*E27)-(E25*E26),0)</f>
        <v>0</v>
      </c>
      <c r="F30" s="11">
        <f t="shared" si="18"/>
        <v>0</v>
      </c>
      <c r="G30" s="11">
        <f t="shared" si="18"/>
        <v>61.363636363636033</v>
      </c>
      <c r="H30" s="11">
        <f t="shared" si="18"/>
        <v>122.72727272727207</v>
      </c>
      <c r="I30" s="11">
        <f t="shared" si="18"/>
        <v>0</v>
      </c>
      <c r="J30" s="11">
        <f t="shared" si="18"/>
        <v>717.39130434782601</v>
      </c>
      <c r="K30" s="11">
        <f t="shared" si="18"/>
        <v>0</v>
      </c>
      <c r="L30" s="11">
        <f t="shared" si="18"/>
        <v>61.363636363636033</v>
      </c>
      <c r="M30" s="11">
        <f t="shared" si="18"/>
        <v>597.82608695652198</v>
      </c>
      <c r="N30" s="11">
        <f t="shared" si="18"/>
        <v>0</v>
      </c>
      <c r="O30" s="11">
        <f t="shared" si="18"/>
        <v>597.82608695652198</v>
      </c>
      <c r="P30" s="12"/>
      <c r="Q30" s="26"/>
      <c r="R30" s="2"/>
    </row>
    <row r="31" spans="1:18" ht="25.5" customHeight="1" x14ac:dyDescent="0.25">
      <c r="A31" s="72" t="s">
        <v>39</v>
      </c>
      <c r="B31" s="81" t="s">
        <v>24</v>
      </c>
      <c r="C31" s="76"/>
      <c r="D31" s="27">
        <f>D32+D33</f>
        <v>6899.99</v>
      </c>
      <c r="E31" s="27">
        <f t="shared" ref="E31" si="19">E32+E33</f>
        <v>6900</v>
      </c>
      <c r="F31" s="27">
        <f t="shared" ref="F31" si="20">F32+F33</f>
        <v>6900</v>
      </c>
      <c r="G31" s="27">
        <f t="shared" ref="G31" si="21">G32+G33</f>
        <v>6900</v>
      </c>
      <c r="H31" s="27">
        <f t="shared" ref="H31" si="22">H32+H33</f>
        <v>13805</v>
      </c>
      <c r="I31" s="27">
        <f t="shared" ref="I31" si="23">I32+I33</f>
        <v>11500</v>
      </c>
      <c r="J31" s="27">
        <f t="shared" ref="J31" si="24">J32+J33</f>
        <v>13799.99</v>
      </c>
      <c r="K31" s="27">
        <f t="shared" ref="K31" si="25">K32+K33</f>
        <v>18400</v>
      </c>
      <c r="L31" s="27">
        <f t="shared" ref="L31" si="26">L32+L33</f>
        <v>6899.99</v>
      </c>
      <c r="M31" s="27">
        <f t="shared" ref="M31" si="27">M32+M33</f>
        <v>11499.99</v>
      </c>
      <c r="N31" s="27">
        <f t="shared" ref="N31" si="28">N32+N33</f>
        <v>11500</v>
      </c>
      <c r="O31" s="27">
        <f t="shared" ref="O31" si="29">O32+O33</f>
        <v>11500</v>
      </c>
      <c r="P31" s="28">
        <f>SUM(D31:O31)</f>
        <v>126504.96000000001</v>
      </c>
      <c r="Q31" s="29" t="s">
        <v>37</v>
      </c>
      <c r="R31" s="2"/>
    </row>
    <row r="32" spans="1:18" ht="22.5" x14ac:dyDescent="0.25">
      <c r="A32" s="73"/>
      <c r="B32" s="82" t="s">
        <v>6</v>
      </c>
      <c r="C32" s="78"/>
      <c r="D32" s="30">
        <v>6838.63</v>
      </c>
      <c r="E32" s="30">
        <v>6900</v>
      </c>
      <c r="F32" s="30">
        <v>6900</v>
      </c>
      <c r="G32" s="30">
        <v>6900</v>
      </c>
      <c r="H32" s="30">
        <v>13800</v>
      </c>
      <c r="I32" s="30">
        <v>11500</v>
      </c>
      <c r="J32" s="30">
        <v>13082.6</v>
      </c>
      <c r="K32" s="30">
        <v>18400</v>
      </c>
      <c r="L32" s="30">
        <v>6838.63</v>
      </c>
      <c r="M32" s="30">
        <v>11397.72</v>
      </c>
      <c r="N32" s="30">
        <v>11500</v>
      </c>
      <c r="O32" s="30">
        <v>11500</v>
      </c>
      <c r="P32" s="31">
        <f>SUM(D32:O32)</f>
        <v>125557.58000000002</v>
      </c>
      <c r="Q32" s="29" t="s">
        <v>38</v>
      </c>
      <c r="R32" s="2"/>
    </row>
    <row r="33" spans="1:18" ht="22.5" x14ac:dyDescent="0.25">
      <c r="A33" s="74"/>
      <c r="B33" s="82" t="s">
        <v>8</v>
      </c>
      <c r="C33" s="78"/>
      <c r="D33" s="32">
        <v>61.36</v>
      </c>
      <c r="E33" s="32">
        <v>0</v>
      </c>
      <c r="F33" s="32">
        <v>0</v>
      </c>
      <c r="G33" s="32">
        <v>0</v>
      </c>
      <c r="H33" s="32">
        <v>5</v>
      </c>
      <c r="I33" s="32">
        <v>0</v>
      </c>
      <c r="J33" s="32">
        <v>717.39</v>
      </c>
      <c r="K33" s="32">
        <v>0</v>
      </c>
      <c r="L33" s="32">
        <v>61.36</v>
      </c>
      <c r="M33" s="32">
        <v>102.27</v>
      </c>
      <c r="N33" s="32">
        <v>0</v>
      </c>
      <c r="O33" s="32">
        <v>0</v>
      </c>
      <c r="P33" s="31">
        <f>SUM(D33:O33)</f>
        <v>947.38</v>
      </c>
      <c r="Q33" s="29" t="s">
        <v>40</v>
      </c>
      <c r="R33" s="2"/>
    </row>
    <row r="34" spans="1:18" ht="15" customHeight="1" x14ac:dyDescent="0.25">
      <c r="A34" s="87" t="s">
        <v>30</v>
      </c>
      <c r="B34" s="83" t="s">
        <v>24</v>
      </c>
      <c r="C34" s="78"/>
      <c r="D34" s="33">
        <f>D28-D31</f>
        <v>1.0000000000218279E-2</v>
      </c>
      <c r="E34" s="33">
        <f t="shared" ref="E34:O34" si="30">E28-E31</f>
        <v>0</v>
      </c>
      <c r="F34" s="33">
        <f t="shared" si="30"/>
        <v>0</v>
      </c>
      <c r="G34" s="33">
        <f t="shared" si="30"/>
        <v>0</v>
      </c>
      <c r="H34" s="33">
        <f t="shared" si="30"/>
        <v>-5</v>
      </c>
      <c r="I34" s="33">
        <f t="shared" si="30"/>
        <v>0</v>
      </c>
      <c r="J34" s="33">
        <f t="shared" si="30"/>
        <v>1.0000000000218279E-2</v>
      </c>
      <c r="K34" s="33">
        <f t="shared" si="30"/>
        <v>0</v>
      </c>
      <c r="L34" s="33">
        <f t="shared" si="30"/>
        <v>1.0000000000218279E-2</v>
      </c>
      <c r="M34" s="33">
        <f t="shared" si="30"/>
        <v>1.0000000000218279E-2</v>
      </c>
      <c r="N34" s="33">
        <f t="shared" si="30"/>
        <v>0</v>
      </c>
      <c r="O34" s="33">
        <f t="shared" si="30"/>
        <v>0</v>
      </c>
      <c r="P34" s="34"/>
      <c r="Q34" s="90" t="s">
        <v>83</v>
      </c>
      <c r="R34" s="2"/>
    </row>
    <row r="35" spans="1:18" x14ac:dyDescent="0.25">
      <c r="A35" s="88"/>
      <c r="B35" s="84" t="s">
        <v>6</v>
      </c>
      <c r="C35" s="78"/>
      <c r="D35" s="35">
        <f>D29-D32</f>
        <v>-297.32565217391311</v>
      </c>
      <c r="E35" s="35">
        <f t="shared" ref="E35:O35" si="31">E29-E32</f>
        <v>0</v>
      </c>
      <c r="F35" s="35">
        <f t="shared" si="31"/>
        <v>0</v>
      </c>
      <c r="G35" s="35">
        <f t="shared" si="31"/>
        <v>-61.363636363636033</v>
      </c>
      <c r="H35" s="35">
        <f t="shared" si="31"/>
        <v>-122.72727272727207</v>
      </c>
      <c r="I35" s="35">
        <f t="shared" si="31"/>
        <v>0</v>
      </c>
      <c r="J35" s="35">
        <f t="shared" si="31"/>
        <v>8.6956521736283321E-3</v>
      </c>
      <c r="K35" s="35">
        <f t="shared" si="31"/>
        <v>0</v>
      </c>
      <c r="L35" s="35">
        <f t="shared" si="31"/>
        <v>6.3636363638579496E-3</v>
      </c>
      <c r="M35" s="35">
        <f t="shared" si="31"/>
        <v>-495.54608695652132</v>
      </c>
      <c r="N35" s="35">
        <f t="shared" si="31"/>
        <v>0</v>
      </c>
      <c r="O35" s="35">
        <f t="shared" si="31"/>
        <v>-597.82608695652198</v>
      </c>
      <c r="P35" s="34"/>
      <c r="Q35" s="90"/>
      <c r="R35" s="2"/>
    </row>
    <row r="36" spans="1:18" ht="15.75" thickBot="1" x14ac:dyDescent="0.3">
      <c r="A36" s="89"/>
      <c r="B36" s="85" t="s">
        <v>8</v>
      </c>
      <c r="C36" s="86"/>
      <c r="D36" s="36">
        <f>D30-D33</f>
        <v>297.33565217391299</v>
      </c>
      <c r="E36" s="36">
        <f t="shared" ref="E36:O36" si="32">E30-E33</f>
        <v>0</v>
      </c>
      <c r="F36" s="36">
        <f t="shared" si="32"/>
        <v>0</v>
      </c>
      <c r="G36" s="36">
        <f t="shared" si="32"/>
        <v>61.363636363636033</v>
      </c>
      <c r="H36" s="36">
        <f t="shared" si="32"/>
        <v>117.72727272727207</v>
      </c>
      <c r="I36" s="36">
        <f t="shared" si="32"/>
        <v>0</v>
      </c>
      <c r="J36" s="36">
        <f t="shared" si="32"/>
        <v>1.3043478260215124E-3</v>
      </c>
      <c r="K36" s="36">
        <f t="shared" si="32"/>
        <v>0</v>
      </c>
      <c r="L36" s="36">
        <f t="shared" si="32"/>
        <v>3.6363636360334795E-3</v>
      </c>
      <c r="M36" s="36">
        <f t="shared" si="32"/>
        <v>495.55608695652199</v>
      </c>
      <c r="N36" s="36">
        <f t="shared" si="32"/>
        <v>0</v>
      </c>
      <c r="O36" s="36">
        <f t="shared" si="32"/>
        <v>597.82608695652198</v>
      </c>
      <c r="P36" s="37"/>
      <c r="Q36" s="91"/>
      <c r="R36" s="2"/>
    </row>
    <row r="37" spans="1:18" ht="15" customHeight="1" x14ac:dyDescent="0.25">
      <c r="A37" s="64" t="s">
        <v>35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2"/>
    </row>
    <row r="38" spans="1:18" x14ac:dyDescent="0.25">
      <c r="A38" s="93" t="s">
        <v>84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2"/>
    </row>
    <row r="39" spans="1:18" x14ac:dyDescent="0.25">
      <c r="A39" s="13"/>
      <c r="B39" s="101" t="s">
        <v>42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4"/>
      <c r="R39" s="2"/>
    </row>
    <row r="40" spans="1:18" x14ac:dyDescent="0.25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18" ht="15.75" thickBot="1" x14ac:dyDescent="0.3"/>
    <row r="42" spans="1:18" ht="30" customHeight="1" x14ac:dyDescent="0.25">
      <c r="A42" s="65" t="str">
        <f>VLOOKUP($C45,'Mzdové limity 2025'!$A$2:$E$25,5,FALSE)</f>
        <v>Technický a odborný pracovník s bakalařským vzděláním</v>
      </c>
      <c r="B42" s="66" t="str">
        <f>IF(B40&gt;0,VLOOKUP($C42,'Mzdové limity 2025'!$A$2:$D$25,4,FALSE)/B40,"Chybné číslo limitu")</f>
        <v>Chybné číslo limitu</v>
      </c>
      <c r="C42" s="38"/>
      <c r="D42" s="15" t="s">
        <v>11</v>
      </c>
      <c r="E42" s="15" t="s">
        <v>12</v>
      </c>
      <c r="F42" s="15" t="s">
        <v>13</v>
      </c>
      <c r="G42" s="15" t="s">
        <v>14</v>
      </c>
      <c r="H42" s="15" t="s">
        <v>15</v>
      </c>
      <c r="I42" s="15" t="s">
        <v>16</v>
      </c>
      <c r="J42" s="15" t="s">
        <v>17</v>
      </c>
      <c r="K42" s="15" t="s">
        <v>18</v>
      </c>
      <c r="L42" s="15" t="s">
        <v>19</v>
      </c>
      <c r="M42" s="15" t="s">
        <v>20</v>
      </c>
      <c r="N42" s="15" t="s">
        <v>21</v>
      </c>
      <c r="O42" s="15" t="s">
        <v>22</v>
      </c>
      <c r="P42" s="16" t="s">
        <v>36</v>
      </c>
      <c r="Q42" s="17" t="s">
        <v>31</v>
      </c>
    </row>
    <row r="43" spans="1:18" ht="36.75" customHeight="1" x14ac:dyDescent="0.25">
      <c r="A43" s="67" t="s">
        <v>25</v>
      </c>
      <c r="B43" s="82" t="s">
        <v>1</v>
      </c>
      <c r="C43" s="78"/>
      <c r="D43" s="19">
        <v>176</v>
      </c>
      <c r="E43" s="19">
        <v>160</v>
      </c>
      <c r="F43" s="19">
        <v>168</v>
      </c>
      <c r="G43" s="19">
        <v>160</v>
      </c>
      <c r="H43" s="19">
        <v>160</v>
      </c>
      <c r="I43" s="19">
        <v>168</v>
      </c>
      <c r="J43" s="19">
        <v>184</v>
      </c>
      <c r="K43" s="19">
        <v>168</v>
      </c>
      <c r="L43" s="19">
        <v>176</v>
      </c>
      <c r="M43" s="19">
        <v>176</v>
      </c>
      <c r="N43" s="19">
        <v>152</v>
      </c>
      <c r="O43" s="19">
        <v>160</v>
      </c>
      <c r="P43" s="20">
        <f>SUM(D43:O43)</f>
        <v>2008</v>
      </c>
      <c r="Q43" s="39" t="s">
        <v>43</v>
      </c>
    </row>
    <row r="44" spans="1:18" ht="27" customHeight="1" x14ac:dyDescent="0.25">
      <c r="A44" s="67"/>
      <c r="B44" s="82" t="s">
        <v>0</v>
      </c>
      <c r="C44" s="78"/>
      <c r="D44" s="21">
        <v>30</v>
      </c>
      <c r="E44" s="21">
        <v>30</v>
      </c>
      <c r="F44" s="21">
        <v>30</v>
      </c>
      <c r="G44" s="21">
        <v>30</v>
      </c>
      <c r="H44" s="21">
        <v>60</v>
      </c>
      <c r="I44" s="21">
        <v>50</v>
      </c>
      <c r="J44" s="21">
        <v>60</v>
      </c>
      <c r="K44" s="21">
        <v>80</v>
      </c>
      <c r="L44" s="21">
        <v>30</v>
      </c>
      <c r="M44" s="21">
        <v>50</v>
      </c>
      <c r="N44" s="21">
        <v>50</v>
      </c>
      <c r="O44" s="21">
        <v>50</v>
      </c>
      <c r="P44" s="22">
        <f>SUM(D44:O44)</f>
        <v>550</v>
      </c>
      <c r="Q44" s="39" t="s">
        <v>32</v>
      </c>
    </row>
    <row r="45" spans="1:18" ht="24" customHeight="1" x14ac:dyDescent="0.25">
      <c r="A45" s="67"/>
      <c r="B45" s="18" t="s">
        <v>7</v>
      </c>
      <c r="C45" s="45" t="s">
        <v>54</v>
      </c>
      <c r="D45" s="23">
        <f>IF(D43&gt;0,VLOOKUP($C45,'Mzdové limity 2025'!$A$2:$D$25,4,FALSE)/D43,"Chybné číslo limitu")</f>
        <v>227.95454545454547</v>
      </c>
      <c r="E45" s="23">
        <f>IF(E43&gt;0,VLOOKUP($C45,'Mzdové limity 2025'!$A$2:$D$25,4,FALSE)/E43,"Chybné číslo limitu")</f>
        <v>250.75</v>
      </c>
      <c r="F45" s="23">
        <f>IF(F43&gt;0,VLOOKUP($C45,'Mzdové limity 2025'!$A$2:$D$25,4,FALSE)/F43,"Chybné číslo limitu")</f>
        <v>238.8095238095238</v>
      </c>
      <c r="G45" s="23">
        <f>IF(G43&gt;0,VLOOKUP($C45,'Mzdové limity 2025'!$A$2:$D$25,4,FALSE)/G43,"Chybné číslo limitu")</f>
        <v>250.75</v>
      </c>
      <c r="H45" s="23">
        <f>IF(H43&gt;0,VLOOKUP($C45,'Mzdové limity 2025'!$A$2:$D$25,4,FALSE)/H43,"Chybné číslo limitu")</f>
        <v>250.75</v>
      </c>
      <c r="I45" s="23">
        <f>IF(I43&gt;0,VLOOKUP($C45,'Mzdové limity 2025'!$A$2:$D$25,4,FALSE)/I43,"Chybné číslo limitu")</f>
        <v>238.8095238095238</v>
      </c>
      <c r="J45" s="23">
        <f>IF(J43&gt;0,VLOOKUP($C45,'Mzdové limity 2025'!$A$2:$D$25,4,FALSE)/J43,"Chybné číslo limitu")</f>
        <v>218.04347826086956</v>
      </c>
      <c r="K45" s="23">
        <f>IF(K43&gt;0,VLOOKUP($C45,'Mzdové limity 2025'!$A$2:$D$25,4,FALSE)/K43,"Chybné číslo limitu")</f>
        <v>238.8095238095238</v>
      </c>
      <c r="L45" s="23">
        <f>IF(L43&gt;0,VLOOKUP($C45,'Mzdové limity 2025'!$A$2:$D$25,4,FALSE)/L43,"Chybné číslo limitu")</f>
        <v>227.95454545454547</v>
      </c>
      <c r="M45" s="23">
        <f>IF(M43&gt;0,VLOOKUP($C45,'Mzdové limity 2025'!$A$2:$D$25,4,FALSE)/M43,"Chybné číslo limitu")</f>
        <v>227.95454545454547</v>
      </c>
      <c r="N45" s="23">
        <f>IF(N43&gt;0,VLOOKUP($C45,'Mzdové limity 2025'!$A$2:$D$25,4,FALSE)/N43,"Chybné číslo limitu")</f>
        <v>263.94736842105266</v>
      </c>
      <c r="O45" s="23">
        <f>IF(O43&gt;0,VLOOKUP($C45,'Mzdové limity 2025'!$A$2:$D$25,4,FALSE)/O43,"Chybné číslo limitu")</f>
        <v>250.75</v>
      </c>
      <c r="P45" s="24"/>
      <c r="Q45" s="40" t="s">
        <v>33</v>
      </c>
    </row>
    <row r="46" spans="1:18" ht="30" customHeight="1" x14ac:dyDescent="0.25">
      <c r="A46" s="68"/>
      <c r="B46" s="92" t="s">
        <v>23</v>
      </c>
      <c r="C46" s="80"/>
      <c r="D46" s="23">
        <v>230</v>
      </c>
      <c r="E46" s="23">
        <v>230</v>
      </c>
      <c r="F46" s="23">
        <v>230</v>
      </c>
      <c r="G46" s="23">
        <v>230</v>
      </c>
      <c r="H46" s="23">
        <v>230</v>
      </c>
      <c r="I46" s="23">
        <v>230</v>
      </c>
      <c r="J46" s="23">
        <v>230</v>
      </c>
      <c r="K46" s="23">
        <v>230</v>
      </c>
      <c r="L46" s="23">
        <v>230</v>
      </c>
      <c r="M46" s="23">
        <v>230</v>
      </c>
      <c r="N46" s="23">
        <v>230</v>
      </c>
      <c r="O46" s="23">
        <v>230</v>
      </c>
      <c r="P46" s="25"/>
      <c r="Q46" s="39" t="s">
        <v>34</v>
      </c>
    </row>
    <row r="47" spans="1:18" ht="22.5" customHeight="1" x14ac:dyDescent="0.25">
      <c r="A47" s="69" t="s">
        <v>26</v>
      </c>
      <c r="B47" s="75" t="s">
        <v>27</v>
      </c>
      <c r="C47" s="76"/>
      <c r="D47" s="7">
        <f>D44*D46</f>
        <v>6900</v>
      </c>
      <c r="E47" s="7">
        <f>E44*E46</f>
        <v>6900</v>
      </c>
      <c r="F47" s="7">
        <f t="shared" ref="F47" si="33">F44*F46</f>
        <v>6900</v>
      </c>
      <c r="G47" s="7">
        <f t="shared" ref="G47" si="34">G44*G46</f>
        <v>6900</v>
      </c>
      <c r="H47" s="7">
        <f t="shared" ref="H47" si="35">H44*H46</f>
        <v>13800</v>
      </c>
      <c r="I47" s="7">
        <f>I44*I46</f>
        <v>11500</v>
      </c>
      <c r="J47" s="7">
        <f t="shared" ref="J47" si="36">J44*J46</f>
        <v>13800</v>
      </c>
      <c r="K47" s="7">
        <f t="shared" ref="K47" si="37">K44*K46</f>
        <v>18400</v>
      </c>
      <c r="L47" s="7">
        <f t="shared" ref="L47" si="38">L44*L46</f>
        <v>6900</v>
      </c>
      <c r="M47" s="7">
        <f t="shared" ref="M47" si="39">M44*M46</f>
        <v>11500</v>
      </c>
      <c r="N47" s="7">
        <f t="shared" ref="N47" si="40">N44*N46</f>
        <v>11500</v>
      </c>
      <c r="O47" s="7">
        <f t="shared" ref="O47" si="41">O44*O46</f>
        <v>11500</v>
      </c>
      <c r="P47" s="8"/>
      <c r="Q47" s="26"/>
    </row>
    <row r="48" spans="1:18" ht="15" customHeight="1" x14ac:dyDescent="0.25">
      <c r="A48" s="70"/>
      <c r="B48" s="77" t="s">
        <v>28</v>
      </c>
      <c r="C48" s="78"/>
      <c r="D48" s="9">
        <f>IF(D46&gt;=D45,D44*D45,D44*D46)</f>
        <v>6838.636363636364</v>
      </c>
      <c r="E48" s="9">
        <f t="shared" ref="E48:O48" si="42">IF(E46&gt;=E45,E44*E45,E44*E46)</f>
        <v>6900</v>
      </c>
      <c r="F48" s="9">
        <f t="shared" si="42"/>
        <v>6900</v>
      </c>
      <c r="G48" s="9">
        <f t="shared" si="42"/>
        <v>6900</v>
      </c>
      <c r="H48" s="9">
        <f t="shared" si="42"/>
        <v>13800</v>
      </c>
      <c r="I48" s="9">
        <f t="shared" si="42"/>
        <v>11500</v>
      </c>
      <c r="J48" s="9">
        <f t="shared" si="42"/>
        <v>13082.608695652174</v>
      </c>
      <c r="K48" s="9">
        <f t="shared" si="42"/>
        <v>18400</v>
      </c>
      <c r="L48" s="9">
        <f t="shared" si="42"/>
        <v>6838.636363636364</v>
      </c>
      <c r="M48" s="9">
        <f t="shared" si="42"/>
        <v>11397.727272727274</v>
      </c>
      <c r="N48" s="9">
        <f t="shared" si="42"/>
        <v>11500</v>
      </c>
      <c r="O48" s="9">
        <f t="shared" si="42"/>
        <v>11500</v>
      </c>
      <c r="P48" s="10"/>
      <c r="Q48" s="26"/>
    </row>
    <row r="49" spans="1:18" ht="15" customHeight="1" x14ac:dyDescent="0.25">
      <c r="A49" s="71"/>
      <c r="B49" s="79" t="s">
        <v>29</v>
      </c>
      <c r="C49" s="80"/>
      <c r="D49" s="11">
        <f>IF(D46&gt;=D45,(D44*D46)-(D44*D45),0)</f>
        <v>61.363636363636033</v>
      </c>
      <c r="E49" s="11">
        <f t="shared" ref="E49:O49" si="43">IF(E46&gt;=E45,(E44*E46)-(E44*E45),0)</f>
        <v>0</v>
      </c>
      <c r="F49" s="11">
        <f t="shared" si="43"/>
        <v>0</v>
      </c>
      <c r="G49" s="11">
        <f t="shared" si="43"/>
        <v>0</v>
      </c>
      <c r="H49" s="11">
        <f t="shared" si="43"/>
        <v>0</v>
      </c>
      <c r="I49" s="11">
        <f t="shared" si="43"/>
        <v>0</v>
      </c>
      <c r="J49" s="11">
        <f t="shared" si="43"/>
        <v>717.39130434782601</v>
      </c>
      <c r="K49" s="11">
        <f t="shared" si="43"/>
        <v>0</v>
      </c>
      <c r="L49" s="11">
        <f t="shared" si="43"/>
        <v>61.363636363636033</v>
      </c>
      <c r="M49" s="11">
        <f t="shared" si="43"/>
        <v>102.27272727272612</v>
      </c>
      <c r="N49" s="11">
        <f t="shared" si="43"/>
        <v>0</v>
      </c>
      <c r="O49" s="11">
        <f t="shared" si="43"/>
        <v>0</v>
      </c>
      <c r="P49" s="12"/>
      <c r="Q49" s="26"/>
    </row>
    <row r="50" spans="1:18" ht="26.25" customHeight="1" x14ac:dyDescent="0.25">
      <c r="A50" s="72" t="s">
        <v>39</v>
      </c>
      <c r="B50" s="81" t="s">
        <v>24</v>
      </c>
      <c r="C50" s="76"/>
      <c r="D50" s="27">
        <f>D51+D52</f>
        <v>6899.99</v>
      </c>
      <c r="E50" s="27">
        <f t="shared" ref="E50" si="44">E51+E52</f>
        <v>6900</v>
      </c>
      <c r="F50" s="27">
        <f t="shared" ref="F50" si="45">F51+F52</f>
        <v>6900</v>
      </c>
      <c r="G50" s="27">
        <f t="shared" ref="G50" si="46">G51+G52</f>
        <v>6900</v>
      </c>
      <c r="H50" s="27">
        <f t="shared" ref="H50" si="47">H51+H52</f>
        <v>13805</v>
      </c>
      <c r="I50" s="27">
        <f t="shared" ref="I50" si="48">I51+I52</f>
        <v>11500</v>
      </c>
      <c r="J50" s="27">
        <f t="shared" ref="J50" si="49">J51+J52</f>
        <v>13799.99</v>
      </c>
      <c r="K50" s="27">
        <f t="shared" ref="K50" si="50">K51+K52</f>
        <v>18400</v>
      </c>
      <c r="L50" s="27">
        <f t="shared" ref="L50" si="51">L51+L52</f>
        <v>6899.99</v>
      </c>
      <c r="M50" s="27">
        <f t="shared" ref="M50" si="52">M51+M52</f>
        <v>11499.99</v>
      </c>
      <c r="N50" s="27">
        <f t="shared" ref="N50" si="53">N51+N52</f>
        <v>11500</v>
      </c>
      <c r="O50" s="27">
        <f t="shared" ref="O50" si="54">O51+O52</f>
        <v>11500</v>
      </c>
      <c r="P50" s="28">
        <f>SUM(D50:O50)</f>
        <v>126504.96000000001</v>
      </c>
      <c r="Q50" s="29" t="s">
        <v>37</v>
      </c>
    </row>
    <row r="51" spans="1:18" ht="24" customHeight="1" x14ac:dyDescent="0.25">
      <c r="A51" s="73"/>
      <c r="B51" s="82" t="s">
        <v>6</v>
      </c>
      <c r="C51" s="78"/>
      <c r="D51" s="30">
        <v>6838.63</v>
      </c>
      <c r="E51" s="30">
        <v>6900</v>
      </c>
      <c r="F51" s="30">
        <v>6900</v>
      </c>
      <c r="G51" s="30">
        <v>6900</v>
      </c>
      <c r="H51" s="30">
        <v>13800</v>
      </c>
      <c r="I51" s="30">
        <v>11500</v>
      </c>
      <c r="J51" s="30">
        <v>13082.6</v>
      </c>
      <c r="K51" s="30">
        <v>18400</v>
      </c>
      <c r="L51" s="30">
        <v>6838.63</v>
      </c>
      <c r="M51" s="30">
        <v>11397.72</v>
      </c>
      <c r="N51" s="30">
        <v>11500</v>
      </c>
      <c r="O51" s="30">
        <v>11500</v>
      </c>
      <c r="P51" s="31">
        <f>SUM(D51:O51)</f>
        <v>125557.58000000002</v>
      </c>
      <c r="Q51" s="29" t="s">
        <v>38</v>
      </c>
    </row>
    <row r="52" spans="1:18" ht="23.25" customHeight="1" x14ac:dyDescent="0.25">
      <c r="A52" s="74"/>
      <c r="B52" s="82" t="s">
        <v>8</v>
      </c>
      <c r="C52" s="78"/>
      <c r="D52" s="32">
        <v>61.36</v>
      </c>
      <c r="E52" s="32">
        <v>0</v>
      </c>
      <c r="F52" s="32">
        <v>0</v>
      </c>
      <c r="G52" s="32">
        <v>0</v>
      </c>
      <c r="H52" s="32">
        <v>5</v>
      </c>
      <c r="I52" s="32">
        <v>0</v>
      </c>
      <c r="J52" s="32">
        <v>717.39</v>
      </c>
      <c r="K52" s="32">
        <v>0</v>
      </c>
      <c r="L52" s="32">
        <v>61.36</v>
      </c>
      <c r="M52" s="32">
        <v>102.27</v>
      </c>
      <c r="N52" s="32">
        <v>0</v>
      </c>
      <c r="O52" s="32">
        <v>0</v>
      </c>
      <c r="P52" s="31">
        <f>SUM(D52:O52)</f>
        <v>947.38</v>
      </c>
      <c r="Q52" s="29" t="s">
        <v>40</v>
      </c>
    </row>
    <row r="53" spans="1:18" ht="15" customHeight="1" x14ac:dyDescent="0.25">
      <c r="A53" s="87" t="s">
        <v>30</v>
      </c>
      <c r="B53" s="83" t="s">
        <v>24</v>
      </c>
      <c r="C53" s="78"/>
      <c r="D53" s="33">
        <f>D47-D50</f>
        <v>1.0000000000218279E-2</v>
      </c>
      <c r="E53" s="33">
        <f t="shared" ref="E53:O53" si="55">E47-E50</f>
        <v>0</v>
      </c>
      <c r="F53" s="33">
        <f t="shared" si="55"/>
        <v>0</v>
      </c>
      <c r="G53" s="33">
        <f t="shared" si="55"/>
        <v>0</v>
      </c>
      <c r="H53" s="33">
        <f t="shared" si="55"/>
        <v>-5</v>
      </c>
      <c r="I53" s="33">
        <f t="shared" si="55"/>
        <v>0</v>
      </c>
      <c r="J53" s="33">
        <f t="shared" si="55"/>
        <v>1.0000000000218279E-2</v>
      </c>
      <c r="K53" s="33">
        <f t="shared" si="55"/>
        <v>0</v>
      </c>
      <c r="L53" s="33">
        <f t="shared" si="55"/>
        <v>1.0000000000218279E-2</v>
      </c>
      <c r="M53" s="33">
        <f t="shared" si="55"/>
        <v>1.0000000000218279E-2</v>
      </c>
      <c r="N53" s="33">
        <f t="shared" si="55"/>
        <v>0</v>
      </c>
      <c r="O53" s="33">
        <f t="shared" si="55"/>
        <v>0</v>
      </c>
      <c r="P53" s="34"/>
      <c r="Q53" s="90" t="s">
        <v>83</v>
      </c>
    </row>
    <row r="54" spans="1:18" x14ac:dyDescent="0.25">
      <c r="A54" s="88"/>
      <c r="B54" s="84" t="s">
        <v>6</v>
      </c>
      <c r="C54" s="78"/>
      <c r="D54" s="35">
        <f>D48-D51</f>
        <v>6.3636363638579496E-3</v>
      </c>
      <c r="E54" s="35">
        <f t="shared" ref="E54:O54" si="56">E48-E51</f>
        <v>0</v>
      </c>
      <c r="F54" s="35">
        <f t="shared" si="56"/>
        <v>0</v>
      </c>
      <c r="G54" s="35">
        <f t="shared" si="56"/>
        <v>0</v>
      </c>
      <c r="H54" s="35">
        <f t="shared" si="56"/>
        <v>0</v>
      </c>
      <c r="I54" s="35">
        <f t="shared" si="56"/>
        <v>0</v>
      </c>
      <c r="J54" s="35">
        <f t="shared" si="56"/>
        <v>8.6956521736283321E-3</v>
      </c>
      <c r="K54" s="35">
        <f t="shared" si="56"/>
        <v>0</v>
      </c>
      <c r="L54" s="35">
        <f t="shared" si="56"/>
        <v>6.3636363638579496E-3</v>
      </c>
      <c r="M54" s="35">
        <f t="shared" si="56"/>
        <v>7.2727272745396476E-3</v>
      </c>
      <c r="N54" s="35">
        <f t="shared" si="56"/>
        <v>0</v>
      </c>
      <c r="O54" s="35">
        <f t="shared" si="56"/>
        <v>0</v>
      </c>
      <c r="P54" s="34"/>
      <c r="Q54" s="90"/>
    </row>
    <row r="55" spans="1:18" ht="23.25" customHeight="1" thickBot="1" x14ac:dyDescent="0.3">
      <c r="A55" s="89"/>
      <c r="B55" s="85" t="s">
        <v>8</v>
      </c>
      <c r="C55" s="86"/>
      <c r="D55" s="36">
        <f>D49-D52</f>
        <v>3.6363636360334795E-3</v>
      </c>
      <c r="E55" s="36">
        <f t="shared" ref="E55:O55" si="57">E49-E52</f>
        <v>0</v>
      </c>
      <c r="F55" s="36">
        <f t="shared" si="57"/>
        <v>0</v>
      </c>
      <c r="G55" s="36">
        <f t="shared" si="57"/>
        <v>0</v>
      </c>
      <c r="H55" s="36">
        <f t="shared" si="57"/>
        <v>-5</v>
      </c>
      <c r="I55" s="36">
        <f t="shared" si="57"/>
        <v>0</v>
      </c>
      <c r="J55" s="36">
        <f t="shared" si="57"/>
        <v>1.3043478260215124E-3</v>
      </c>
      <c r="K55" s="36">
        <f t="shared" si="57"/>
        <v>0</v>
      </c>
      <c r="L55" s="36">
        <f t="shared" si="57"/>
        <v>3.6363636360334795E-3</v>
      </c>
      <c r="M55" s="36">
        <f t="shared" si="57"/>
        <v>2.7272727261191676E-3</v>
      </c>
      <c r="N55" s="36">
        <f t="shared" si="57"/>
        <v>0</v>
      </c>
      <c r="O55" s="36">
        <f t="shared" si="57"/>
        <v>0</v>
      </c>
      <c r="P55" s="37"/>
      <c r="Q55" s="91"/>
    </row>
    <row r="56" spans="1:18" x14ac:dyDescent="0.25">
      <c r="A56" s="64" t="s">
        <v>35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8" x14ac:dyDescent="0.25">
      <c r="A57" s="93" t="s">
        <v>84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</row>
    <row r="60" spans="1:18" x14ac:dyDescent="0.25"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8" x14ac:dyDescent="0.25">
      <c r="R61" s="23"/>
    </row>
    <row r="62" spans="1:18" x14ac:dyDescent="0.25"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</sheetData>
  <mergeCells count="68">
    <mergeCell ref="A57:Q57"/>
    <mergeCell ref="A38:Q38"/>
    <mergeCell ref="A21:Q21"/>
    <mergeCell ref="B35:C35"/>
    <mergeCell ref="B36:C36"/>
    <mergeCell ref="B43:C43"/>
    <mergeCell ref="B44:C44"/>
    <mergeCell ref="B46:C46"/>
    <mergeCell ref="A37:Q37"/>
    <mergeCell ref="A24:A27"/>
    <mergeCell ref="A28:A30"/>
    <mergeCell ref="A31:A33"/>
    <mergeCell ref="A34:A36"/>
    <mergeCell ref="Q34:Q36"/>
    <mergeCell ref="B24:C24"/>
    <mergeCell ref="B25:C25"/>
    <mergeCell ref="A2:B2"/>
    <mergeCell ref="B14:C14"/>
    <mergeCell ref="B11:C11"/>
    <mergeCell ref="B15:C15"/>
    <mergeCell ref="B16:C16"/>
    <mergeCell ref="D1:J1"/>
    <mergeCell ref="D2:J2"/>
    <mergeCell ref="M1:N1"/>
    <mergeCell ref="O1:P1"/>
    <mergeCell ref="B39:P40"/>
    <mergeCell ref="B4:P5"/>
    <mergeCell ref="A6:B6"/>
    <mergeCell ref="A7:A10"/>
    <mergeCell ref="A11:A13"/>
    <mergeCell ref="B7:C7"/>
    <mergeCell ref="B8:C8"/>
    <mergeCell ref="B10:C10"/>
    <mergeCell ref="B12:C12"/>
    <mergeCell ref="B13:C13"/>
    <mergeCell ref="A1:B1"/>
    <mergeCell ref="A14:A16"/>
    <mergeCell ref="A17:A19"/>
    <mergeCell ref="A20:Q20"/>
    <mergeCell ref="Q17:Q19"/>
    <mergeCell ref="A23:B23"/>
    <mergeCell ref="B17:C17"/>
    <mergeCell ref="B18:C18"/>
    <mergeCell ref="B19:C19"/>
    <mergeCell ref="B27:C27"/>
    <mergeCell ref="B28:C28"/>
    <mergeCell ref="B29:C29"/>
    <mergeCell ref="B30:C30"/>
    <mergeCell ref="B31:C31"/>
    <mergeCell ref="B32:C32"/>
    <mergeCell ref="B33:C33"/>
    <mergeCell ref="B34:C34"/>
    <mergeCell ref="A53:A55"/>
    <mergeCell ref="Q53:Q55"/>
    <mergeCell ref="A56:Q56"/>
    <mergeCell ref="A42:B42"/>
    <mergeCell ref="A43:A46"/>
    <mergeCell ref="A47:A49"/>
    <mergeCell ref="A50:A52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</mergeCells>
  <phoneticPr fontId="9" type="noConversion"/>
  <conditionalFormatting sqref="D17:O18">
    <cfRule type="cellIs" dxfId="2" priority="2" operator="lessThan">
      <formula>0</formula>
    </cfRule>
  </conditionalFormatting>
  <conditionalFormatting sqref="D34:O35">
    <cfRule type="cellIs" dxfId="1" priority="3" operator="lessThan">
      <formula>0</formula>
    </cfRule>
  </conditionalFormatting>
  <conditionalFormatting sqref="D53:O54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E8E8-1856-493A-BE60-676CFFD2FB52}">
  <dimension ref="A1:F25"/>
  <sheetViews>
    <sheetView workbookViewId="0">
      <selection activeCell="B18" sqref="B18"/>
    </sheetView>
  </sheetViews>
  <sheetFormatPr defaultRowHeight="15" x14ac:dyDescent="0.25"/>
  <cols>
    <col min="1" max="1" width="11.85546875" customWidth="1"/>
    <col min="2" max="2" width="50.5703125" customWidth="1"/>
    <col min="3" max="3" width="40.140625" customWidth="1"/>
    <col min="5" max="5" width="73.28515625" customWidth="1"/>
    <col min="6" max="6" width="8.42578125" hidden="1" customWidth="1"/>
  </cols>
  <sheetData>
    <row r="1" spans="1:6" x14ac:dyDescent="0.25">
      <c r="A1" s="48" t="s">
        <v>47</v>
      </c>
      <c r="B1" s="49" t="s">
        <v>44</v>
      </c>
      <c r="C1" s="49" t="s">
        <v>45</v>
      </c>
      <c r="D1" s="50" t="s">
        <v>46</v>
      </c>
      <c r="E1" s="51" t="s">
        <v>86</v>
      </c>
      <c r="F1" s="47" t="s">
        <v>85</v>
      </c>
    </row>
    <row r="2" spans="1:6" x14ac:dyDescent="0.25">
      <c r="A2" s="52" t="s">
        <v>48</v>
      </c>
      <c r="B2" s="41" t="s">
        <v>72</v>
      </c>
      <c r="C2" s="41" t="s">
        <v>78</v>
      </c>
      <c r="D2" s="53">
        <v>31820</v>
      </c>
      <c r="E2" s="54" t="s">
        <v>87</v>
      </c>
      <c r="F2">
        <v>1</v>
      </c>
    </row>
    <row r="3" spans="1:6" x14ac:dyDescent="0.25">
      <c r="A3" s="52" t="s">
        <v>49</v>
      </c>
      <c r="B3" s="41" t="s">
        <v>72</v>
      </c>
      <c r="C3" s="41" t="s">
        <v>79</v>
      </c>
      <c r="D3" s="53">
        <v>34370</v>
      </c>
      <c r="E3" s="54" t="s">
        <v>88</v>
      </c>
      <c r="F3">
        <v>2</v>
      </c>
    </row>
    <row r="4" spans="1:6" x14ac:dyDescent="0.25">
      <c r="A4" s="52" t="s">
        <v>50</v>
      </c>
      <c r="B4" s="41" t="s">
        <v>72</v>
      </c>
      <c r="C4" s="41" t="s">
        <v>80</v>
      </c>
      <c r="D4" s="53">
        <v>34370</v>
      </c>
      <c r="E4" s="54" t="s">
        <v>89</v>
      </c>
      <c r="F4">
        <v>3</v>
      </c>
    </row>
    <row r="5" spans="1:6" x14ac:dyDescent="0.25">
      <c r="A5" s="52" t="s">
        <v>51</v>
      </c>
      <c r="B5" s="41" t="s">
        <v>72</v>
      </c>
      <c r="C5" s="41" t="s">
        <v>81</v>
      </c>
      <c r="D5" s="53">
        <v>34370</v>
      </c>
      <c r="E5" s="54" t="s">
        <v>90</v>
      </c>
      <c r="F5">
        <v>4</v>
      </c>
    </row>
    <row r="6" spans="1:6" x14ac:dyDescent="0.25">
      <c r="A6" s="52" t="s">
        <v>52</v>
      </c>
      <c r="B6" s="41" t="s">
        <v>73</v>
      </c>
      <c r="C6" s="41" t="s">
        <v>78</v>
      </c>
      <c r="D6" s="55">
        <v>31820</v>
      </c>
      <c r="E6" s="54" t="s">
        <v>91</v>
      </c>
      <c r="F6">
        <v>5</v>
      </c>
    </row>
    <row r="7" spans="1:6" x14ac:dyDescent="0.25">
      <c r="A7" s="52" t="s">
        <v>53</v>
      </c>
      <c r="B7" s="41" t="s">
        <v>73</v>
      </c>
      <c r="C7" s="41" t="s">
        <v>79</v>
      </c>
      <c r="D7" s="53">
        <v>34370</v>
      </c>
      <c r="E7" s="54" t="s">
        <v>92</v>
      </c>
      <c r="F7">
        <v>6</v>
      </c>
    </row>
    <row r="8" spans="1:6" x14ac:dyDescent="0.25">
      <c r="A8" s="52" t="s">
        <v>54</v>
      </c>
      <c r="B8" s="41" t="s">
        <v>73</v>
      </c>
      <c r="C8" s="41" t="s">
        <v>80</v>
      </c>
      <c r="D8" s="53">
        <v>40120</v>
      </c>
      <c r="E8" s="54" t="s">
        <v>93</v>
      </c>
      <c r="F8">
        <v>7</v>
      </c>
    </row>
    <row r="9" spans="1:6" x14ac:dyDescent="0.25">
      <c r="A9" s="52" t="s">
        <v>55</v>
      </c>
      <c r="B9" s="41" t="s">
        <v>73</v>
      </c>
      <c r="C9" s="41" t="s">
        <v>81</v>
      </c>
      <c r="D9" s="53">
        <v>40120</v>
      </c>
      <c r="E9" s="54" t="s">
        <v>94</v>
      </c>
      <c r="F9">
        <v>8</v>
      </c>
    </row>
    <row r="10" spans="1:6" x14ac:dyDescent="0.25">
      <c r="A10" s="52" t="s">
        <v>56</v>
      </c>
      <c r="B10" s="41" t="s">
        <v>74</v>
      </c>
      <c r="C10" s="41" t="s">
        <v>78</v>
      </c>
      <c r="D10" s="55">
        <v>31820</v>
      </c>
      <c r="E10" s="54" t="s">
        <v>95</v>
      </c>
      <c r="F10">
        <v>9</v>
      </c>
    </row>
    <row r="11" spans="1:6" x14ac:dyDescent="0.25">
      <c r="A11" s="52" t="s">
        <v>57</v>
      </c>
      <c r="B11" s="41" t="s">
        <v>74</v>
      </c>
      <c r="C11" s="41" t="s">
        <v>79</v>
      </c>
      <c r="D11" s="55">
        <v>34370</v>
      </c>
      <c r="E11" s="54" t="s">
        <v>96</v>
      </c>
      <c r="F11">
        <v>10</v>
      </c>
    </row>
    <row r="12" spans="1:6" x14ac:dyDescent="0.25">
      <c r="A12" s="52" t="s">
        <v>58</v>
      </c>
      <c r="B12" s="41" t="s">
        <v>74</v>
      </c>
      <c r="C12" s="41" t="s">
        <v>80</v>
      </c>
      <c r="D12" s="55">
        <v>40120</v>
      </c>
      <c r="E12" s="54" t="s">
        <v>97</v>
      </c>
      <c r="F12">
        <v>11</v>
      </c>
    </row>
    <row r="13" spans="1:6" x14ac:dyDescent="0.25">
      <c r="A13" s="52" t="s">
        <v>59</v>
      </c>
      <c r="B13" s="41" t="s">
        <v>74</v>
      </c>
      <c r="C13" s="41" t="s">
        <v>81</v>
      </c>
      <c r="D13" s="53">
        <v>46910</v>
      </c>
      <c r="E13" s="54" t="s">
        <v>98</v>
      </c>
      <c r="F13">
        <v>12</v>
      </c>
    </row>
    <row r="14" spans="1:6" x14ac:dyDescent="0.25">
      <c r="A14" s="52" t="s">
        <v>60</v>
      </c>
      <c r="B14" s="41" t="s">
        <v>75</v>
      </c>
      <c r="C14" s="41" t="s">
        <v>78</v>
      </c>
      <c r="D14" s="55">
        <v>31820</v>
      </c>
      <c r="E14" s="54" t="s">
        <v>99</v>
      </c>
      <c r="F14">
        <v>13</v>
      </c>
    </row>
    <row r="15" spans="1:6" x14ac:dyDescent="0.25">
      <c r="A15" s="52" t="s">
        <v>61</v>
      </c>
      <c r="B15" s="41" t="s">
        <v>75</v>
      </c>
      <c r="C15" s="41" t="s">
        <v>79</v>
      </c>
      <c r="D15" s="55">
        <v>34370</v>
      </c>
      <c r="E15" s="54" t="s">
        <v>100</v>
      </c>
      <c r="F15">
        <v>14</v>
      </c>
    </row>
    <row r="16" spans="1:6" x14ac:dyDescent="0.25">
      <c r="A16" s="52" t="s">
        <v>62</v>
      </c>
      <c r="B16" s="41" t="s">
        <v>75</v>
      </c>
      <c r="C16" s="41" t="s">
        <v>80</v>
      </c>
      <c r="D16" s="55">
        <v>40120</v>
      </c>
      <c r="E16" s="54" t="s">
        <v>101</v>
      </c>
      <c r="F16">
        <v>15</v>
      </c>
    </row>
    <row r="17" spans="1:6" x14ac:dyDescent="0.25">
      <c r="A17" s="52" t="s">
        <v>63</v>
      </c>
      <c r="B17" s="41" t="s">
        <v>75</v>
      </c>
      <c r="C17" s="41" t="s">
        <v>81</v>
      </c>
      <c r="D17" s="53">
        <v>50770</v>
      </c>
      <c r="E17" s="54" t="s">
        <v>102</v>
      </c>
      <c r="F17">
        <v>16</v>
      </c>
    </row>
    <row r="18" spans="1:6" ht="30" x14ac:dyDescent="0.25">
      <c r="A18" s="56" t="s">
        <v>64</v>
      </c>
      <c r="B18" s="42" t="s">
        <v>76</v>
      </c>
      <c r="C18" s="43" t="s">
        <v>78</v>
      </c>
      <c r="D18" s="57">
        <v>31820</v>
      </c>
      <c r="E18" s="54" t="s">
        <v>103</v>
      </c>
      <c r="F18">
        <v>17</v>
      </c>
    </row>
    <row r="19" spans="1:6" ht="30" x14ac:dyDescent="0.25">
      <c r="A19" s="56" t="s">
        <v>65</v>
      </c>
      <c r="B19" s="42" t="s">
        <v>76</v>
      </c>
      <c r="C19" s="43" t="s">
        <v>79</v>
      </c>
      <c r="D19" s="57">
        <v>34370</v>
      </c>
      <c r="E19" s="54" t="s">
        <v>104</v>
      </c>
      <c r="F19">
        <v>18</v>
      </c>
    </row>
    <row r="20" spans="1:6" ht="30" x14ac:dyDescent="0.25">
      <c r="A20" s="56" t="s">
        <v>66</v>
      </c>
      <c r="B20" s="42" t="s">
        <v>76</v>
      </c>
      <c r="C20" s="43" t="s">
        <v>80</v>
      </c>
      <c r="D20" s="57">
        <v>40120</v>
      </c>
      <c r="E20" s="54" t="s">
        <v>105</v>
      </c>
      <c r="F20">
        <v>19</v>
      </c>
    </row>
    <row r="21" spans="1:6" ht="30" x14ac:dyDescent="0.25">
      <c r="A21" s="56" t="s">
        <v>67</v>
      </c>
      <c r="B21" s="42" t="s">
        <v>76</v>
      </c>
      <c r="C21" s="43" t="s">
        <v>81</v>
      </c>
      <c r="D21" s="57">
        <v>54920</v>
      </c>
      <c r="E21" s="54" t="s">
        <v>106</v>
      </c>
      <c r="F21">
        <v>20</v>
      </c>
    </row>
    <row r="22" spans="1:6" x14ac:dyDescent="0.25">
      <c r="A22" s="52" t="s">
        <v>68</v>
      </c>
      <c r="B22" s="42" t="s">
        <v>77</v>
      </c>
      <c r="C22" s="41" t="s">
        <v>78</v>
      </c>
      <c r="D22" s="58">
        <v>29520</v>
      </c>
      <c r="E22" s="54" t="s">
        <v>107</v>
      </c>
      <c r="F22">
        <v>21</v>
      </c>
    </row>
    <row r="23" spans="1:6" x14ac:dyDescent="0.25">
      <c r="A23" s="52" t="s">
        <v>69</v>
      </c>
      <c r="B23" s="42" t="s">
        <v>77</v>
      </c>
      <c r="C23" s="41" t="s">
        <v>79</v>
      </c>
      <c r="D23" s="58">
        <v>29520</v>
      </c>
      <c r="E23" s="54" t="s">
        <v>108</v>
      </c>
      <c r="F23">
        <v>22</v>
      </c>
    </row>
    <row r="24" spans="1:6" x14ac:dyDescent="0.25">
      <c r="A24" s="52" t="s">
        <v>70</v>
      </c>
      <c r="B24" s="42" t="s">
        <v>77</v>
      </c>
      <c r="C24" s="41" t="s">
        <v>80</v>
      </c>
      <c r="D24" s="58">
        <v>29520</v>
      </c>
      <c r="E24" s="54" t="s">
        <v>109</v>
      </c>
      <c r="F24">
        <v>23</v>
      </c>
    </row>
    <row r="25" spans="1:6" ht="15.75" thickBot="1" x14ac:dyDescent="0.3">
      <c r="A25" s="59" t="s">
        <v>71</v>
      </c>
      <c r="B25" s="60" t="s">
        <v>77</v>
      </c>
      <c r="C25" s="61" t="s">
        <v>81</v>
      </c>
      <c r="D25" s="62">
        <v>29520</v>
      </c>
      <c r="E25" s="63" t="s">
        <v>110</v>
      </c>
      <c r="F25">
        <v>24</v>
      </c>
    </row>
  </sheetData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Mzdové limity 2025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Pangrác Jiří</dc:creator>
  <cp:lastModifiedBy>Plaček Jakub</cp:lastModifiedBy>
  <cp:lastPrinted>2024-09-12T08:09:45Z</cp:lastPrinted>
  <dcterms:created xsi:type="dcterms:W3CDTF">2022-01-19T10:16:31Z</dcterms:created>
  <dcterms:modified xsi:type="dcterms:W3CDTF">2025-09-22T15:13:44Z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2024-09-11T13:13:58Z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f835b1cc-e3a6-484e-ab2c-ce9b4efebfcb</vt:lpwstr>
  </property>
  <property fmtid="{D5CDD505-2E9C-101B-9397-08002B2CF9AE}" pid="8" name="MSIP_Label_239d554d-d720-408f-a503-c83424d8e5d7_ContentBits">
    <vt:lpwstr>0</vt:lpwstr>
  </property>
</Properties>
</file>