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zif05377\Desktop\zveřejnění na webu FZ_metodiky a excel\"/>
    </mc:Choice>
  </mc:AlternateContent>
  <xr:revisionPtr revIDLastSave="0" documentId="13_ncr:1_{7A479A7D-002E-4ECD-A190-FB15DC6CD5BF}" xr6:coauthVersionLast="47" xr6:coauthVersionMax="47" xr10:uidLastSave="{00000000-0000-0000-0000-000000000000}"/>
  <bookViews>
    <workbookView xWindow="28680" yWindow="-825" windowWidth="29040" windowHeight="15720" xr2:uid="{00000000-000D-0000-FFFF-FFFF00000000}"/>
  </bookViews>
  <sheets>
    <sheet name="Postup" sheetId="1" r:id="rId1"/>
    <sheet name="1. období - ÚČ" sheetId="2" r:id="rId2"/>
    <sheet name="2. období - ÚČ" sheetId="3" r:id="rId3"/>
    <sheet name="3. období - ÚČ" sheetId="4" r:id="rId4"/>
    <sheet name="1. období - DE" sheetId="7" r:id="rId5"/>
    <sheet name="2. období - DE" sheetId="6" r:id="rId6"/>
    <sheet name="3. období - DE" sheetId="5" r:id="rId7"/>
    <sheet name="Bodování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5" l="1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H13" i="6"/>
  <c r="I13" i="6" s="1"/>
  <c r="H12" i="6"/>
  <c r="I12" i="6" s="1"/>
  <c r="H11" i="6"/>
  <c r="I11" i="6" s="1"/>
  <c r="H10" i="6"/>
  <c r="I10" i="6" s="1"/>
  <c r="H9" i="6"/>
  <c r="I9" i="6" s="1"/>
  <c r="H8" i="6"/>
  <c r="I8" i="6" s="1"/>
  <c r="I7" i="6"/>
  <c r="H7" i="6"/>
  <c r="H6" i="6"/>
  <c r="I6" i="6" s="1"/>
  <c r="H13" i="7"/>
  <c r="I13" i="7" s="1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  <c r="I6" i="4"/>
  <c r="J6" i="4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s="1"/>
  <c r="I7" i="2"/>
  <c r="J7" i="2" s="1"/>
  <c r="I6" i="2"/>
  <c r="J6" i="2" s="1"/>
  <c r="I14" i="5" l="1"/>
  <c r="I14" i="6"/>
  <c r="I14" i="7"/>
  <c r="J14" i="4"/>
  <c r="J14" i="3"/>
  <c r="J14" i="2"/>
  <c r="H9" i="8" l="1"/>
  <c r="I9" i="8" s="1"/>
  <c r="H8" i="8"/>
  <c r="I8" i="8" s="1"/>
  <c r="H12" i="8"/>
  <c r="I12" i="8" s="1"/>
  <c r="H11" i="8"/>
  <c r="I11" i="8" s="1"/>
  <c r="H10" i="8"/>
  <c r="I10" i="8" s="1"/>
  <c r="H7" i="8"/>
  <c r="I7" i="8" s="1"/>
  <c r="H6" i="8"/>
  <c r="I6" i="8" s="1"/>
</calcChain>
</file>

<file path=xl/sharedStrings.xml><?xml version="1.0" encoding="utf-8"?>
<sst xmlns="http://schemas.openxmlformats.org/spreadsheetml/2006/main" count="396" uniqueCount="151">
  <si>
    <t>Postup:</t>
  </si>
  <si>
    <t xml:space="preserve">1) Na jednotlivých listech </t>
  </si>
  <si>
    <t>účetnictví</t>
  </si>
  <si>
    <t xml:space="preserve">resp. </t>
  </si>
  <si>
    <t>daňové evidence</t>
  </si>
  <si>
    <t xml:space="preserve">2) Na daném listu se ukazatele automaticky propočítají a přidělí se jim body. </t>
  </si>
  <si>
    <t xml:space="preserve">3) Celkové bodové hodnocení s výsledkem finančního zdraví se zjistí na listu </t>
  </si>
  <si>
    <t>bodování.</t>
  </si>
  <si>
    <t xml:space="preserve">Tento excel kalkulátor slouží pro orientační výpočet finančního zdraví. </t>
  </si>
  <si>
    <t xml:space="preserve">Podmínky hodnocení, definice a výpočet finančního zdraví jsou uvedeny v Metodice hodnocení finančního zdraví. </t>
  </si>
  <si>
    <t>Výpočet se provádí za poslední tři po sobě navazující uzavřená období bezprostředně předcházející roku podání žádosti.</t>
  </si>
  <si>
    <t>V některých případech je možné provést výpočet i za dvě období (např. nově vzniklý subjekt, zásah vyšší moci</t>
  </si>
  <si>
    <t xml:space="preserve">či mimořádná okolnost). </t>
  </si>
  <si>
    <t>se vyplní hodnoty vstupující do výpočtu dle příslušných období.</t>
  </si>
  <si>
    <t>Rozvaha</t>
  </si>
  <si>
    <t>Výkaz zisku a ztráty</t>
  </si>
  <si>
    <t>001</t>
  </si>
  <si>
    <t>038</t>
  </si>
  <si>
    <t>057</t>
  </si>
  <si>
    <t>072</t>
  </si>
  <si>
    <t>075</t>
  </si>
  <si>
    <t>083</t>
  </si>
  <si>
    <t>104</t>
  </si>
  <si>
    <t>105</t>
  </si>
  <si>
    <t>126</t>
  </si>
  <si>
    <t>01</t>
  </si>
  <si>
    <t>02</t>
  </si>
  <si>
    <t>16</t>
  </si>
  <si>
    <t>25</t>
  </si>
  <si>
    <t>30</t>
  </si>
  <si>
    <t>43</t>
  </si>
  <si>
    <t>55</t>
  </si>
  <si>
    <t>Výsledek ukazatelů</t>
  </si>
  <si>
    <t>BODY</t>
  </si>
  <si>
    <t>∑</t>
  </si>
  <si>
    <t>Přiznání k dani z příjmů fyzických osob, 
Příloha č. 1</t>
  </si>
  <si>
    <t>Daňová evidence</t>
  </si>
  <si>
    <t>D. Tab. pro poplatníky, ř. 1</t>
  </si>
  <si>
    <t>D. Tab. pro poplatníky, ř. 2</t>
  </si>
  <si>
    <t>D. Tab. pro poplatníky, ř. 3</t>
  </si>
  <si>
    <t>D. Tab. pro poplatníky, ř. 4</t>
  </si>
  <si>
    <t>D. Tab. pro poplatníky, ř. 5</t>
  </si>
  <si>
    <t>D. Tab. pro poplatníky, ř. 6</t>
  </si>
  <si>
    <t>D. Tab. pro poplatníky, ř. 7</t>
  </si>
  <si>
    <t>D. Tab. pro poplatníky, ř. 8</t>
  </si>
  <si>
    <t>ř. 101</t>
  </si>
  <si>
    <t>ř. 102</t>
  </si>
  <si>
    <t>Výsledné hodnocení</t>
  </si>
  <si>
    <t>ANO/NE</t>
  </si>
  <si>
    <t>Výsledek se týká subjektu, který prokazuje finanční zdraví</t>
  </si>
  <si>
    <t>A - ANO</t>
  </si>
  <si>
    <t>B - ANO</t>
  </si>
  <si>
    <t>C - ANO</t>
  </si>
  <si>
    <t>D - NE</t>
  </si>
  <si>
    <t>E - NE</t>
  </si>
  <si>
    <t>Orientační výpočet finančního zdraví</t>
  </si>
  <si>
    <t xml:space="preserve">    Příklad: Rok podání žádosti o dotaci je rok 2024. Finanční zdraví je posuzováno </t>
  </si>
  <si>
    <t xml:space="preserve">    za 1. období -&gt; 2023, 2. období -&gt; 2022, 3. období -&gt; 2021.</t>
  </si>
  <si>
    <t xml:space="preserve">    a 3. období (2021) - daňová evidence, tj. žadatel přešel z daňové evidence na účetnictví. </t>
  </si>
  <si>
    <t>Rozlišení kategorií FZ dle dosaženého počtu bodů</t>
  </si>
  <si>
    <t xml:space="preserve">Pro hodnocení finančního zdraví (FZ) jsou využívány hodnoty: </t>
  </si>
  <si>
    <t>Označení</t>
  </si>
  <si>
    <t>Položka</t>
  </si>
  <si>
    <t>Číslo řádku</t>
  </si>
  <si>
    <t>Běžné účetní období</t>
  </si>
  <si>
    <t>Č.</t>
  </si>
  <si>
    <t>Ukazatel</t>
  </si>
  <si>
    <t>Výsledek ukazatele</t>
  </si>
  <si>
    <t>Na konci zdaňovacího období</t>
  </si>
  <si>
    <t>Kategorie - splnění</t>
  </si>
  <si>
    <t>Od</t>
  </si>
  <si>
    <t>Do (včetně)</t>
  </si>
  <si>
    <t>Roky</t>
  </si>
  <si>
    <t>Období</t>
  </si>
  <si>
    <t>Průměrný počet bodů</t>
  </si>
  <si>
    <t xml:space="preserve"> za 3 období a vede účetnictví</t>
  </si>
  <si>
    <t xml:space="preserve"> za 2 období a vede účetnictví</t>
  </si>
  <si>
    <t xml:space="preserve"> za 3 období a vede daňovou evidenci</t>
  </si>
  <si>
    <t xml:space="preserve"> za 2 období a vede daňovou evidenci</t>
  </si>
  <si>
    <t xml:space="preserve"> za 1. a 2. období kdy vede účetnictví a za 3. období kdy vede daňovou evidenci. </t>
  </si>
  <si>
    <t xml:space="preserve"> za 1. období kdy vede účetnictví a za 2. a 3. období kdy vede daňovou evidenci. </t>
  </si>
  <si>
    <t xml:space="preserve"> za 1. období kdy vede účetnictví a za 2. období kdy vede daňovou evidenci</t>
  </si>
  <si>
    <t xml:space="preserve"> 1. období - ÚČ, 2. období - ÚČ, 3. období - ÚČ</t>
  </si>
  <si>
    <t xml:space="preserve"> 1. období - ÚČ, 2. období - ÚČ</t>
  </si>
  <si>
    <t xml:space="preserve"> 1. období - DE, 2. období - DE, 3. období - DE</t>
  </si>
  <si>
    <t xml:space="preserve"> 1. období - DE, 2. období - DE </t>
  </si>
  <si>
    <t xml:space="preserve"> 1. období - ÚČ, 2. období - ÚČ, 3. období - DE</t>
  </si>
  <si>
    <t xml:space="preserve"> 1. období - ÚČ, 2. období - DE, 3. období - DE</t>
  </si>
  <si>
    <t xml:space="preserve"> 1. období - ÚČ, 2. období - DE </t>
  </si>
  <si>
    <t xml:space="preserve"> Rentabilita celkového majetku</t>
  </si>
  <si>
    <t xml:space="preserve"> Rentabilita vlastních zdrojů</t>
  </si>
  <si>
    <t xml:space="preserve"> Rentabilita příjmů</t>
  </si>
  <si>
    <t xml:space="preserve"> Celková zadluženost</t>
  </si>
  <si>
    <t xml:space="preserve"> Obrátkovost majetku</t>
  </si>
  <si>
    <t xml:space="preserve"> Doba splatnosti čistých závazků</t>
  </si>
  <si>
    <t xml:space="preserve"> Obrat zásob</t>
  </si>
  <si>
    <t xml:space="preserve"> "Pohotová likvidita"</t>
  </si>
  <si>
    <t xml:space="preserve"> Počet bodů celkem </t>
  </si>
  <si>
    <t xml:space="preserve"> Hmotný majetek</t>
  </si>
  <si>
    <t xml:space="preserve"> Dlouhodobý nehmotný majetek *)</t>
  </si>
  <si>
    <t xml:space="preserve"> Peněžní prostředky v hotovosti</t>
  </si>
  <si>
    <t xml:space="preserve"> Peněžní prostředky na bankovních účtech</t>
  </si>
  <si>
    <t xml:space="preserve"> Cenné papíry a peněžní vklady *)</t>
  </si>
  <si>
    <t xml:space="preserve"> Zásoby</t>
  </si>
  <si>
    <t xml:space="preserve"> Pohledávky včetně poskytnutých úvěrů a zápůjček</t>
  </si>
  <si>
    <t xml:space="preserve"> Ostatní majetek</t>
  </si>
  <si>
    <t xml:space="preserve"> Dluhy včetně přijatých úvěrů a zápůjček </t>
  </si>
  <si>
    <t xml:space="preserve"> Rezervy</t>
  </si>
  <si>
    <t xml:space="preserve"> Příjmy podle § 7</t>
  </si>
  <si>
    <t xml:space="preserve"> Výdaje související s příjmy podle § 7 </t>
  </si>
  <si>
    <t xml:space="preserve"> Odpisy</t>
  </si>
  <si>
    <t xml:space="preserve"> Rentabilita celkových aktiv (ROA)</t>
  </si>
  <si>
    <t xml:space="preserve"> Rentabilita vlastního kapitálu (ROE)</t>
  </si>
  <si>
    <t xml:space="preserve"> Rentabilita tržeb (ROS)</t>
  </si>
  <si>
    <t xml:space="preserve"> Úrokové krytí</t>
  </si>
  <si>
    <t xml:space="preserve"> Doba splatnosti čistých dluhů</t>
  </si>
  <si>
    <t xml:space="preserve"> Pohotová likvidita (L2)</t>
  </si>
  <si>
    <t xml:space="preserve"> Aktiva celkem</t>
  </si>
  <si>
    <t xml:space="preserve"> Zásoby </t>
  </si>
  <si>
    <t xml:space="preserve"> Krátkodobé pohledávky</t>
  </si>
  <si>
    <t xml:space="preserve"> Krátkodobý finanční majetek</t>
  </si>
  <si>
    <t xml:space="preserve"> Peněžní prostředky</t>
  </si>
  <si>
    <t xml:space="preserve"> Vlastní kapitál</t>
  </si>
  <si>
    <t xml:space="preserve"> Cizí zdroje</t>
  </si>
  <si>
    <t xml:space="preserve"> Krátkodobé závazky</t>
  </si>
  <si>
    <t xml:space="preserve"> C. I.</t>
  </si>
  <si>
    <t xml:space="preserve"> C. II. 2.</t>
  </si>
  <si>
    <t xml:space="preserve"> C. III. </t>
  </si>
  <si>
    <t xml:space="preserve"> C. IV. </t>
  </si>
  <si>
    <t xml:space="preserve"> A.</t>
  </si>
  <si>
    <t xml:space="preserve"> B + C</t>
  </si>
  <si>
    <t xml:space="preserve"> B. </t>
  </si>
  <si>
    <t xml:space="preserve"> C. II. </t>
  </si>
  <si>
    <t xml:space="preserve"> I.</t>
  </si>
  <si>
    <t xml:space="preserve"> II. </t>
  </si>
  <si>
    <t xml:space="preserve"> E. 1. 1.</t>
  </si>
  <si>
    <t xml:space="preserve"> F. 1.</t>
  </si>
  <si>
    <t xml:space="preserve"> *</t>
  </si>
  <si>
    <t xml:space="preserve"> J. </t>
  </si>
  <si>
    <t xml:space="preserve"> ***</t>
  </si>
  <si>
    <t xml:space="preserve"> Tržby z prodeje výrobků a služeb</t>
  </si>
  <si>
    <t xml:space="preserve"> Tržby za prodej zboží</t>
  </si>
  <si>
    <t xml:space="preserve"> Úpravy hodnot dlouhodobého nehmotného a hmotného majetku - trvalé</t>
  </si>
  <si>
    <t xml:space="preserve"> Zůstatková cena prodaného dlouhodobého majetku</t>
  </si>
  <si>
    <t xml:space="preserve"> Provozní výsledek hospodaření (+/-)</t>
  </si>
  <si>
    <t xml:space="preserve"> Nákladové úroky a podobné náklady</t>
  </si>
  <si>
    <t xml:space="preserve"> Výsledek hospodaření za účetní období (+/-)</t>
  </si>
  <si>
    <t xml:space="preserve">- z rozvahy a výkazu zisku a ztráty pokud žadatel vede účetnictví, </t>
  </si>
  <si>
    <t xml:space="preserve">- z evidence příjmů a výdajů, majetku a dluhů pokud žadatel vede daňovou evidenci. </t>
  </si>
  <si>
    <t>*) v daňovém přiznání součástí položky ostatní majetek (výši ostatního majetku je tak nutno upravit - odečíst - DNM, resp. CP a peněžní vklady)</t>
  </si>
  <si>
    <t xml:space="preserve">    Ve výpočtu lze kombinovat účetnictví a daňovou evidenci. Např.: 1. a 2. období (2023 a 2022) účetnictví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</si>
</sst>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9F4D"/>
      <name val="Arial"/>
      <family val="2"/>
      <charset val="238"/>
    </font>
    <font>
      <b/>
      <sz val="12"/>
      <color rgb="FF009F4D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scheme val="minor"/>
    </font>
    <font>
      <b/>
      <sz val="12"/>
      <color rgb="FF009F4D"/>
      <name val="Arial"/>
      <family val="2"/>
    </font>
    <font>
      <sz val="12"/>
      <color theme="1"/>
      <name val="Arial"/>
      <family val="2"/>
      <scheme val="minor"/>
    </font>
    <font>
      <sz val="10"/>
      <color rgb="FF009F4D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11"/>
      <color rgb="FF009F4D"/>
      <name val="Arial"/>
      <family val="2"/>
      <charset val="238"/>
    </font>
    <font>
      <sz val="11"/>
      <color rgb="FF009F4D"/>
      <name val="Arial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20067"/>
        <bgColor indexed="64"/>
      </patternFill>
    </fill>
    <fill>
      <patternFill patternType="solid">
        <fgColor rgb="FFF2A900"/>
        <bgColor indexed="64"/>
      </patternFill>
    </fill>
    <fill>
      <patternFill patternType="solid">
        <fgColor rgb="FF703F2A"/>
        <bgColor indexed="64"/>
      </patternFill>
    </fill>
    <fill>
      <patternFill patternType="solid">
        <fgColor rgb="FFE5F5ED"/>
        <bgColor indexed="64"/>
      </patternFill>
    </fill>
  </fills>
  <borders count="10">
    <border>
      <left/>
      <right/>
      <top/>
      <bottom/>
      <diagonal/>
    </border>
    <border>
      <left style="thin">
        <color rgb="FF009F4D"/>
      </left>
      <right style="thin">
        <color rgb="FF009F4D"/>
      </right>
      <top style="thin">
        <color rgb="FF009F4D"/>
      </top>
      <bottom style="thin">
        <color rgb="FF009F4D"/>
      </bottom>
      <diagonal/>
    </border>
    <border>
      <left style="thin">
        <color rgb="FF009F4D"/>
      </left>
      <right/>
      <top style="thin">
        <color rgb="FF009F4D"/>
      </top>
      <bottom/>
      <diagonal/>
    </border>
    <border>
      <left/>
      <right/>
      <top style="thin">
        <color rgb="FF009F4D"/>
      </top>
      <bottom/>
      <diagonal/>
    </border>
    <border>
      <left/>
      <right style="thin">
        <color rgb="FF009F4D"/>
      </right>
      <top style="thin">
        <color rgb="FF009F4D"/>
      </top>
      <bottom/>
      <diagonal/>
    </border>
    <border>
      <left style="thin">
        <color rgb="FF009F4D"/>
      </left>
      <right/>
      <top/>
      <bottom/>
      <diagonal/>
    </border>
    <border>
      <left/>
      <right style="thin">
        <color rgb="FF009F4D"/>
      </right>
      <top/>
      <bottom/>
      <diagonal/>
    </border>
    <border>
      <left style="thin">
        <color rgb="FF009F4D"/>
      </left>
      <right/>
      <top/>
      <bottom style="thin">
        <color rgb="FF009F4D"/>
      </bottom>
      <diagonal/>
    </border>
    <border>
      <left/>
      <right/>
      <top/>
      <bottom style="thin">
        <color rgb="FF009F4D"/>
      </bottom>
      <diagonal/>
    </border>
    <border>
      <left/>
      <right style="thin">
        <color rgb="FF009F4D"/>
      </right>
      <top/>
      <bottom style="thin">
        <color rgb="FF009F4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7" fillId="0" borderId="0" xfId="0" applyFont="1"/>
    <xf numFmtId="0" fontId="10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0" fillId="0" borderId="2" xfId="0" applyBorder="1"/>
    <xf numFmtId="0" fontId="7" fillId="0" borderId="3" xfId="0" applyFont="1" applyBorder="1"/>
    <xf numFmtId="0" fontId="7" fillId="0" borderId="4" xfId="0" applyFont="1" applyBorder="1"/>
    <xf numFmtId="0" fontId="0" fillId="0" borderId="5" xfId="0" applyBorder="1"/>
    <xf numFmtId="0" fontId="7" fillId="0" borderId="6" xfId="0" applyFont="1" applyBorder="1"/>
    <xf numFmtId="0" fontId="0" fillId="0" borderId="7" xfId="0" applyBorder="1"/>
    <xf numFmtId="0" fontId="7" fillId="0" borderId="8" xfId="0" applyFont="1" applyBorder="1"/>
    <xf numFmtId="0" fontId="7" fillId="0" borderId="9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15" fillId="5" borderId="1" xfId="0" applyFont="1" applyFill="1" applyBorder="1" applyAlignment="1">
      <alignment horizontal="left" vertical="center" indent="1"/>
    </xf>
    <xf numFmtId="0" fontId="15" fillId="5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2" fontId="7" fillId="0" borderId="1" xfId="0" applyNumberFormat="1" applyFont="1" applyBorder="1" applyAlignment="1">
      <alignment horizontal="right" vertical="center" indent="1"/>
    </xf>
    <xf numFmtId="164" fontId="2" fillId="0" borderId="1" xfId="0" applyNumberFormat="1" applyFont="1" applyBorder="1" applyAlignment="1">
      <alignment horizontal="right" vertical="center" indent="1"/>
    </xf>
    <xf numFmtId="164" fontId="15" fillId="5" borderId="1" xfId="0" applyNumberFormat="1" applyFont="1" applyFill="1" applyBorder="1" applyAlignment="1">
      <alignment horizontal="right" vertical="center" indent="1"/>
    </xf>
    <xf numFmtId="3" fontId="7" fillId="5" borderId="1" xfId="0" applyNumberFormat="1" applyFont="1" applyFill="1" applyBorder="1" applyAlignment="1" applyProtection="1">
      <alignment horizontal="right" vertical="center" indent="1"/>
      <protection locked="0"/>
    </xf>
    <xf numFmtId="164" fontId="5" fillId="0" borderId="1" xfId="0" applyNumberFormat="1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164" fontId="7" fillId="0" borderId="1" xfId="0" applyNumberFormat="1" applyFont="1" applyBorder="1" applyAlignment="1">
      <alignment horizontal="right" vertical="center" indent="1"/>
    </xf>
    <xf numFmtId="0" fontId="9" fillId="5" borderId="1" xfId="0" applyFont="1" applyFill="1" applyBorder="1" applyAlignment="1">
      <alignment horizontal="left" vertical="center" indent="1"/>
    </xf>
    <xf numFmtId="0" fontId="0" fillId="0" borderId="0" xfId="0" applyAlignment="1">
      <alignment horizontal="left" indent="1"/>
    </xf>
    <xf numFmtId="164" fontId="1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indent="1"/>
    </xf>
    <xf numFmtId="0" fontId="16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7" fillId="5" borderId="1" xfId="0" applyFont="1" applyFill="1" applyBorder="1" applyAlignment="1">
      <alignment horizontal="left" vertical="center" indent="1"/>
    </xf>
    <xf numFmtId="0" fontId="18" fillId="0" borderId="1" xfId="0" applyFont="1" applyBorder="1" applyAlignment="1">
      <alignment horizontal="left" vertical="center" indent="1"/>
    </xf>
    <xf numFmtId="0" fontId="15" fillId="5" borderId="1" xfId="0" applyFont="1" applyFill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F5ED"/>
      <color rgb="FFA20067"/>
      <color rgb="FFE1FFEF"/>
      <color rgb="FF009F4D"/>
      <color rgb="FFCCECDB"/>
      <color rgb="FFF2A900"/>
      <color rgb="FF703F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ZIF">
      <a:dk1>
        <a:sysClr val="windowText" lastClr="000000"/>
      </a:dk1>
      <a:lt1>
        <a:sysClr val="window" lastClr="FFFFFF"/>
      </a:lt1>
      <a:dk2>
        <a:srgbClr val="A8AD00"/>
      </a:dk2>
      <a:lt2>
        <a:srgbClr val="9EA2A2"/>
      </a:lt2>
      <a:accent1>
        <a:srgbClr val="009F4D"/>
      </a:accent1>
      <a:accent2>
        <a:srgbClr val="A20067"/>
      </a:accent2>
      <a:accent3>
        <a:srgbClr val="F2A900"/>
      </a:accent3>
      <a:accent4>
        <a:srgbClr val="703F2A"/>
      </a:accent4>
      <a:accent5>
        <a:srgbClr val="005EB8"/>
      </a:accent5>
      <a:accent6>
        <a:srgbClr val="FF671F"/>
      </a:accent6>
      <a:hlink>
        <a:srgbClr val="00A3E0"/>
      </a:hlink>
      <a:folHlink>
        <a:srgbClr val="E4002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9F4D"/>
  </sheetPr>
  <dimension ref="B1:M25"/>
  <sheetViews>
    <sheetView showGridLines="0" tabSelected="1" zoomScaleNormal="100" workbookViewId="0">
      <selection activeCell="A35" sqref="A35"/>
    </sheetView>
  </sheetViews>
  <sheetFormatPr defaultRowHeight="13.8" x14ac:dyDescent="0.25"/>
  <cols>
    <col min="2" max="2" width="3.69921875" customWidth="1"/>
    <col min="3" max="3" width="7.19921875" customWidth="1"/>
    <col min="4" max="4" width="11.3984375" customWidth="1"/>
    <col min="5" max="5" width="8.3984375" customWidth="1"/>
    <col min="6" max="6" width="4.3984375" customWidth="1"/>
    <col min="7" max="7" width="13.59765625" customWidth="1"/>
    <col min="8" max="8" width="7" customWidth="1"/>
    <col min="9" max="9" width="3.3984375" customWidth="1"/>
    <col min="10" max="10" width="8.09765625" customWidth="1"/>
    <col min="11" max="11" width="28" customWidth="1"/>
    <col min="12" max="12" width="3.69921875" customWidth="1"/>
  </cols>
  <sheetData>
    <row r="1" spans="2:13" ht="10.199999999999999" customHeight="1" x14ac:dyDescent="0.25"/>
    <row r="2" spans="2:13" ht="10.199999999999999" customHeight="1" x14ac:dyDescent="0.25">
      <c r="M2" s="1"/>
    </row>
    <row r="3" spans="2:13" ht="20.100000000000001" customHeight="1" x14ac:dyDescent="0.3">
      <c r="B3" s="16" t="s">
        <v>55</v>
      </c>
      <c r="C3" s="17"/>
      <c r="D3" s="17"/>
      <c r="E3" s="17"/>
      <c r="F3" s="15"/>
      <c r="M3" s="1"/>
    </row>
    <row r="4" spans="2:13" ht="20.100000000000001" customHeight="1" x14ac:dyDescent="0.25">
      <c r="M4" s="1"/>
    </row>
    <row r="5" spans="2:13" ht="20.100000000000001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9"/>
      <c r="M5" s="1"/>
    </row>
    <row r="6" spans="2:13" ht="20.100000000000001" customHeight="1" x14ac:dyDescent="0.25">
      <c r="B6" s="10"/>
      <c r="C6" s="18" t="s">
        <v>60</v>
      </c>
      <c r="D6" s="19"/>
      <c r="E6" s="19"/>
      <c r="F6" s="19"/>
      <c r="G6" s="19"/>
      <c r="H6" s="19"/>
      <c r="I6" s="19"/>
      <c r="J6" s="19"/>
      <c r="K6" s="19"/>
      <c r="L6" s="11"/>
      <c r="M6" s="1"/>
    </row>
    <row r="7" spans="2:13" ht="20.100000000000001" customHeight="1" x14ac:dyDescent="0.25">
      <c r="B7" s="10"/>
      <c r="C7" s="24" t="s">
        <v>147</v>
      </c>
      <c r="D7" s="19"/>
      <c r="E7" s="19"/>
      <c r="F7" s="19"/>
      <c r="G7" s="19"/>
      <c r="H7" s="19"/>
      <c r="I7" s="19"/>
      <c r="J7" s="19"/>
      <c r="K7" s="19"/>
      <c r="L7" s="11"/>
      <c r="M7" s="1"/>
    </row>
    <row r="8" spans="2:13" ht="20.100000000000001" customHeight="1" x14ac:dyDescent="0.25">
      <c r="B8" s="10"/>
      <c r="C8" s="24" t="s">
        <v>148</v>
      </c>
      <c r="D8" s="19"/>
      <c r="E8" s="19"/>
      <c r="F8" s="19"/>
      <c r="G8" s="19"/>
      <c r="H8" s="19"/>
      <c r="I8" s="19"/>
      <c r="J8" s="19"/>
      <c r="K8" s="19"/>
      <c r="L8" s="11"/>
      <c r="M8" s="1"/>
    </row>
    <row r="9" spans="2:13" ht="20.100000000000001" customHeight="1" x14ac:dyDescent="0.25">
      <c r="B9" s="10"/>
      <c r="C9" s="19"/>
      <c r="D9" s="19"/>
      <c r="E9" s="19"/>
      <c r="F9" s="19"/>
      <c r="G9" s="19"/>
      <c r="H9" s="19"/>
      <c r="I9" s="19"/>
      <c r="J9" s="19"/>
      <c r="K9" s="19"/>
      <c r="L9" s="11"/>
      <c r="M9" s="1"/>
    </row>
    <row r="10" spans="2:13" ht="20.100000000000001" customHeight="1" x14ac:dyDescent="0.25">
      <c r="B10" s="10"/>
      <c r="C10" s="19" t="s">
        <v>10</v>
      </c>
      <c r="D10" s="19"/>
      <c r="E10" s="19"/>
      <c r="F10" s="19"/>
      <c r="G10" s="19"/>
      <c r="H10" s="19"/>
      <c r="I10" s="19"/>
      <c r="J10" s="19"/>
      <c r="K10" s="19"/>
      <c r="L10" s="11"/>
      <c r="M10" s="1"/>
    </row>
    <row r="11" spans="2:13" ht="20.100000000000001" customHeight="1" x14ac:dyDescent="0.25">
      <c r="B11" s="10"/>
      <c r="C11" s="19" t="s">
        <v>11</v>
      </c>
      <c r="D11" s="19"/>
      <c r="E11" s="19"/>
      <c r="F11" s="19"/>
      <c r="G11" s="19"/>
      <c r="H11" s="19"/>
      <c r="I11" s="19"/>
      <c r="J11" s="19"/>
      <c r="K11" s="19"/>
      <c r="L11" s="11"/>
      <c r="M11" s="1"/>
    </row>
    <row r="12" spans="2:13" ht="20.100000000000001" customHeight="1" x14ac:dyDescent="0.25">
      <c r="B12" s="10"/>
      <c r="C12" s="19" t="s">
        <v>12</v>
      </c>
      <c r="D12" s="19"/>
      <c r="E12" s="19"/>
      <c r="F12" s="19"/>
      <c r="G12" s="19"/>
      <c r="H12" s="19"/>
      <c r="I12" s="19"/>
      <c r="J12" s="19"/>
      <c r="K12" s="19"/>
      <c r="L12" s="11"/>
      <c r="M12" s="1"/>
    </row>
    <row r="13" spans="2:13" ht="20.100000000000001" customHeight="1" x14ac:dyDescent="0.25">
      <c r="B13" s="10"/>
      <c r="C13" s="19"/>
      <c r="D13" s="19"/>
      <c r="E13" s="19"/>
      <c r="F13" s="19"/>
      <c r="G13" s="19"/>
      <c r="H13" s="19"/>
      <c r="I13" s="19"/>
      <c r="J13" s="19"/>
      <c r="K13" s="19"/>
      <c r="L13" s="11"/>
      <c r="M13" s="1"/>
    </row>
    <row r="14" spans="2:13" ht="20.100000000000001" customHeight="1" x14ac:dyDescent="0.25">
      <c r="B14" s="10"/>
      <c r="C14" s="19" t="s">
        <v>0</v>
      </c>
      <c r="D14" s="19"/>
      <c r="E14" s="19"/>
      <c r="F14" s="19"/>
      <c r="G14" s="19"/>
      <c r="H14" s="19"/>
      <c r="I14" s="19"/>
      <c r="J14" s="19"/>
      <c r="K14" s="19"/>
      <c r="L14" s="11"/>
      <c r="M14" s="1"/>
    </row>
    <row r="15" spans="2:13" ht="20.100000000000001" customHeight="1" x14ac:dyDescent="0.25">
      <c r="B15" s="10"/>
      <c r="C15" s="19" t="s">
        <v>1</v>
      </c>
      <c r="D15" s="19"/>
      <c r="E15" s="21" t="s">
        <v>2</v>
      </c>
      <c r="F15" s="19" t="s">
        <v>3</v>
      </c>
      <c r="G15" s="22" t="s">
        <v>4</v>
      </c>
      <c r="H15" s="19" t="s">
        <v>13</v>
      </c>
      <c r="I15" s="19"/>
      <c r="J15" s="19"/>
      <c r="K15" s="19"/>
      <c r="L15" s="11"/>
      <c r="M15" s="1"/>
    </row>
    <row r="16" spans="2:13" ht="20.100000000000001" customHeight="1" x14ac:dyDescent="0.25">
      <c r="B16" s="10"/>
      <c r="C16" s="20" t="s">
        <v>56</v>
      </c>
      <c r="D16" s="20"/>
      <c r="E16" s="20"/>
      <c r="F16" s="20"/>
      <c r="G16" s="20"/>
      <c r="H16" s="20"/>
      <c r="I16" s="20"/>
      <c r="J16" s="20"/>
      <c r="K16" s="20"/>
      <c r="L16" s="11"/>
      <c r="M16" s="1"/>
    </row>
    <row r="17" spans="2:13" ht="20.100000000000001" customHeight="1" x14ac:dyDescent="0.25">
      <c r="B17" s="10"/>
      <c r="C17" s="20" t="s">
        <v>57</v>
      </c>
      <c r="D17" s="20"/>
      <c r="E17" s="20"/>
      <c r="F17" s="20"/>
      <c r="G17" s="20"/>
      <c r="H17" s="20"/>
      <c r="I17" s="20"/>
      <c r="J17" s="20"/>
      <c r="K17" s="20"/>
      <c r="L17" s="11"/>
      <c r="M17" s="1"/>
    </row>
    <row r="18" spans="2:13" ht="20.100000000000001" customHeight="1" x14ac:dyDescent="0.25">
      <c r="B18" s="10"/>
      <c r="C18" s="20" t="s">
        <v>150</v>
      </c>
      <c r="D18" s="20"/>
      <c r="E18" s="20"/>
      <c r="F18" s="20"/>
      <c r="G18" s="20"/>
      <c r="H18" s="20"/>
      <c r="I18" s="20"/>
      <c r="J18" s="20"/>
      <c r="K18" s="20"/>
      <c r="L18" s="11"/>
      <c r="M18" s="1"/>
    </row>
    <row r="19" spans="2:13" ht="20.100000000000001" customHeight="1" x14ac:dyDescent="0.25">
      <c r="B19" s="10"/>
      <c r="C19" s="20" t="s">
        <v>58</v>
      </c>
      <c r="D19" s="20"/>
      <c r="E19" s="20"/>
      <c r="F19" s="20"/>
      <c r="G19" s="20"/>
      <c r="H19" s="20"/>
      <c r="I19" s="20"/>
      <c r="J19" s="20"/>
      <c r="K19" s="20"/>
      <c r="L19" s="11"/>
      <c r="M19" s="1"/>
    </row>
    <row r="20" spans="2:13" ht="20.100000000000001" customHeight="1" x14ac:dyDescent="0.25">
      <c r="B20" s="10"/>
      <c r="C20" s="19" t="s">
        <v>5</v>
      </c>
      <c r="D20" s="19"/>
      <c r="E20" s="19"/>
      <c r="F20" s="19"/>
      <c r="G20" s="19"/>
      <c r="H20" s="19"/>
      <c r="I20" s="19"/>
      <c r="J20" s="19"/>
      <c r="K20" s="19"/>
      <c r="L20" s="11"/>
      <c r="M20" s="1"/>
    </row>
    <row r="21" spans="2:13" ht="20.100000000000001" customHeight="1" x14ac:dyDescent="0.25">
      <c r="B21" s="10"/>
      <c r="C21" s="19" t="s">
        <v>6</v>
      </c>
      <c r="D21" s="19"/>
      <c r="E21" s="19"/>
      <c r="F21" s="19"/>
      <c r="G21" s="19"/>
      <c r="H21" s="19"/>
      <c r="I21" s="19"/>
      <c r="J21" s="23" t="s">
        <v>7</v>
      </c>
      <c r="K21" s="19"/>
      <c r="L21" s="11"/>
      <c r="M21" s="1"/>
    </row>
    <row r="22" spans="2:13" ht="20.100000000000001" customHeight="1" x14ac:dyDescent="0.25">
      <c r="B22" s="10"/>
      <c r="C22" s="19"/>
      <c r="D22" s="19"/>
      <c r="E22" s="19"/>
      <c r="F22" s="19"/>
      <c r="G22" s="19"/>
      <c r="H22" s="19"/>
      <c r="I22" s="19"/>
      <c r="J22" s="19"/>
      <c r="K22" s="19"/>
      <c r="L22" s="11"/>
      <c r="M22" s="1"/>
    </row>
    <row r="23" spans="2:13" ht="20.100000000000001" customHeight="1" x14ac:dyDescent="0.25">
      <c r="B23" s="10"/>
      <c r="C23" s="19" t="s">
        <v>8</v>
      </c>
      <c r="D23" s="19"/>
      <c r="E23" s="19"/>
      <c r="F23" s="19"/>
      <c r="G23" s="19"/>
      <c r="H23" s="19"/>
      <c r="I23" s="19"/>
      <c r="J23" s="19"/>
      <c r="K23" s="19"/>
      <c r="L23" s="11"/>
      <c r="M23" s="1"/>
    </row>
    <row r="24" spans="2:13" ht="20.100000000000001" customHeight="1" x14ac:dyDescent="0.25">
      <c r="B24" s="10"/>
      <c r="C24" s="19" t="s">
        <v>9</v>
      </c>
      <c r="D24" s="19"/>
      <c r="E24" s="19"/>
      <c r="F24" s="19"/>
      <c r="G24" s="19"/>
      <c r="H24" s="19"/>
      <c r="I24" s="19"/>
      <c r="J24" s="19"/>
      <c r="K24" s="19"/>
      <c r="L24" s="11"/>
      <c r="M24" s="1"/>
    </row>
    <row r="25" spans="2:13" ht="20.100000000000001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"/>
    </row>
  </sheetData>
  <sheetProtection algorithmName="SHA-512" hashValue="xuhJl8EQ2Wc/q0hJORb0tp4e4XBPHwBXHPEAz4fLR+jl8yNXQ5mI2LcV06IPIeRTl08yv/ITKgG4AJ1rv1Ya5w==" saltValue="m6aXWAAS4H5WsazV3rdcQQ==" spinCount="100000" sheet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F85A-FA6F-4085-B935-BEED74819281}">
  <sheetPr>
    <tabColor rgb="FFA20067"/>
  </sheetPr>
  <dimension ref="B1:J28"/>
  <sheetViews>
    <sheetView showGridLines="0" zoomScaleNormal="100" workbookViewId="0">
      <selection activeCell="E6" sqref="E6"/>
    </sheetView>
  </sheetViews>
  <sheetFormatPr defaultRowHeight="13.8" x14ac:dyDescent="0.25"/>
  <cols>
    <col min="2" max="2" width="10.69921875" customWidth="1"/>
    <col min="3" max="3" width="58.59765625" customWidth="1"/>
    <col min="4" max="4" width="7.59765625" customWidth="1"/>
    <col min="5" max="5" width="12.59765625" customWidth="1"/>
    <col min="7" max="7" width="5.59765625" customWidth="1"/>
    <col min="8" max="8" width="29.8984375" customWidth="1"/>
    <col min="9" max="9" width="18.8984375" customWidth="1"/>
    <col min="10" max="10" width="7.59765625" style="39" customWidth="1"/>
  </cols>
  <sheetData>
    <row r="1" spans="2:10" ht="10.199999999999999" customHeight="1" x14ac:dyDescent="0.25"/>
    <row r="2" spans="2:10" ht="10.199999999999999" customHeight="1" x14ac:dyDescent="0.25">
      <c r="C2" s="1"/>
      <c r="D2" s="1"/>
      <c r="E2" s="1"/>
    </row>
    <row r="3" spans="2:10" ht="20.100000000000001" customHeight="1" x14ac:dyDescent="0.3">
      <c r="B3" s="2" t="s">
        <v>14</v>
      </c>
      <c r="C3" s="1"/>
      <c r="D3" s="1"/>
      <c r="E3" s="1"/>
      <c r="G3" s="2" t="s">
        <v>32</v>
      </c>
    </row>
    <row r="4" spans="2:10" ht="9.9" customHeight="1" x14ac:dyDescent="0.25">
      <c r="B4" s="1"/>
      <c r="C4" s="1"/>
      <c r="D4" s="1"/>
      <c r="E4" s="1"/>
    </row>
    <row r="5" spans="2:10" ht="30" customHeight="1" x14ac:dyDescent="0.25">
      <c r="B5" s="28" t="s">
        <v>61</v>
      </c>
      <c r="C5" s="28" t="s">
        <v>62</v>
      </c>
      <c r="D5" s="29" t="s">
        <v>63</v>
      </c>
      <c r="E5" s="29" t="s">
        <v>64</v>
      </c>
      <c r="G5" s="28" t="s">
        <v>65</v>
      </c>
      <c r="H5" s="28" t="s">
        <v>66</v>
      </c>
      <c r="I5" s="29" t="s">
        <v>67</v>
      </c>
      <c r="J5" s="29" t="s">
        <v>33</v>
      </c>
    </row>
    <row r="6" spans="2:10" ht="20.100000000000001" customHeight="1" x14ac:dyDescent="0.25">
      <c r="B6" s="26"/>
      <c r="C6" s="27" t="s">
        <v>117</v>
      </c>
      <c r="D6" s="25" t="s">
        <v>16</v>
      </c>
      <c r="E6" s="34"/>
      <c r="G6" s="25">
        <v>1</v>
      </c>
      <c r="H6" s="27" t="s">
        <v>111</v>
      </c>
      <c r="I6" s="31" t="e">
        <f>(E24/E6)*100</f>
        <v>#DIV/0!</v>
      </c>
      <c r="J6" s="32">
        <f>IF(E6&lt;=0,0, IF((I6)&lt;=0,0,IF(I6&lt;1.5,1,IF(I6&gt;3,3,2))))</f>
        <v>0</v>
      </c>
    </row>
    <row r="7" spans="2:10" ht="20.100000000000001" customHeight="1" x14ac:dyDescent="0.25">
      <c r="B7" s="27" t="s">
        <v>125</v>
      </c>
      <c r="C7" s="27" t="s">
        <v>118</v>
      </c>
      <c r="D7" s="25" t="s">
        <v>17</v>
      </c>
      <c r="E7" s="34"/>
      <c r="G7" s="25">
        <v>2</v>
      </c>
      <c r="H7" s="27" t="s">
        <v>112</v>
      </c>
      <c r="I7" s="31" t="e">
        <f>(E26/E11)*100</f>
        <v>#DIV/0!</v>
      </c>
      <c r="J7" s="32">
        <f>IF(E11&lt;=0,0, IF((I7)&lt;=0,0,IF(I7&lt;2,1,IF(I7&gt;8,3,2))))</f>
        <v>0</v>
      </c>
    </row>
    <row r="8" spans="2:10" ht="20.100000000000001" customHeight="1" x14ac:dyDescent="0.25">
      <c r="B8" s="27" t="s">
        <v>126</v>
      </c>
      <c r="C8" s="27" t="s">
        <v>119</v>
      </c>
      <c r="D8" s="25" t="s">
        <v>18</v>
      </c>
      <c r="E8" s="34"/>
      <c r="G8" s="25">
        <v>3</v>
      </c>
      <c r="H8" s="27" t="s">
        <v>113</v>
      </c>
      <c r="I8" s="31" t="e">
        <f>(E24/(E20+E21))*100</f>
        <v>#DIV/0!</v>
      </c>
      <c r="J8" s="32">
        <f>IF((E20+E21)&lt;=0,0,IF(I8&lt;=0,0,IF(I8&lt;6,1,IF(I8&gt;15,3,2))))</f>
        <v>0</v>
      </c>
    </row>
    <row r="9" spans="2:10" ht="20.100000000000001" customHeight="1" x14ac:dyDescent="0.25">
      <c r="B9" s="27" t="s">
        <v>127</v>
      </c>
      <c r="C9" s="30" t="s">
        <v>120</v>
      </c>
      <c r="D9" s="25" t="s">
        <v>19</v>
      </c>
      <c r="E9" s="34"/>
      <c r="G9" s="25">
        <v>4</v>
      </c>
      <c r="H9" s="27" t="s">
        <v>92</v>
      </c>
      <c r="I9" s="31" t="e">
        <f>((E12-E13)/E6)*100</f>
        <v>#DIV/0!</v>
      </c>
      <c r="J9" s="32">
        <f>IF(E6&lt;=0,0, IF((I9)&gt;=100,0,IF(I9&lt;55,3,IF(I9&gt;70,1,2))))</f>
        <v>0</v>
      </c>
    </row>
    <row r="10" spans="2:10" ht="20.100000000000001" customHeight="1" x14ac:dyDescent="0.25">
      <c r="B10" s="27" t="s">
        <v>128</v>
      </c>
      <c r="C10" s="27" t="s">
        <v>121</v>
      </c>
      <c r="D10" s="25" t="s">
        <v>20</v>
      </c>
      <c r="E10" s="34"/>
      <c r="G10" s="25">
        <v>5</v>
      </c>
      <c r="H10" s="27" t="s">
        <v>114</v>
      </c>
      <c r="I10" s="31" t="e">
        <f>E24/E25</f>
        <v>#DIV/0!</v>
      </c>
      <c r="J10" s="32">
        <f>IF(AND(E25&lt;=0,E24&lt;=0),0, IF(AND(E25&lt;=0,E24&gt;0),3,IF(I10&lt;=0,0, IF(I10&lt;1,1,IF(I10&gt;3,3,2)))))</f>
        <v>0</v>
      </c>
    </row>
    <row r="11" spans="2:10" ht="20.100000000000001" customHeight="1" x14ac:dyDescent="0.25">
      <c r="B11" s="27" t="s">
        <v>129</v>
      </c>
      <c r="C11" s="27" t="s">
        <v>122</v>
      </c>
      <c r="D11" s="25" t="s">
        <v>21</v>
      </c>
      <c r="E11" s="34"/>
      <c r="G11" s="25">
        <v>6</v>
      </c>
      <c r="H11" s="27" t="s">
        <v>115</v>
      </c>
      <c r="I11" s="31" t="e">
        <f>(E12-E13-E9-E10)/(E26+E22+E23)</f>
        <v>#DIV/0!</v>
      </c>
      <c r="J11" s="32">
        <f>IF((E26+E22+E23)&lt;=0,0,IF((I11)&gt;=30,0,IF(I11&lt;5,3,IF(I11&gt;10,1,2))))</f>
        <v>0</v>
      </c>
    </row>
    <row r="12" spans="2:10" ht="20.100000000000001" customHeight="1" x14ac:dyDescent="0.25">
      <c r="B12" s="27" t="s">
        <v>130</v>
      </c>
      <c r="C12" s="27" t="s">
        <v>123</v>
      </c>
      <c r="D12" s="25" t="s">
        <v>22</v>
      </c>
      <c r="E12" s="34"/>
      <c r="G12" s="25">
        <v>7</v>
      </c>
      <c r="H12" s="27" t="s">
        <v>95</v>
      </c>
      <c r="I12" s="31" t="e">
        <f>(E20+E21)/E7</f>
        <v>#DIV/0!</v>
      </c>
      <c r="J12" s="32">
        <f>IF(E7&lt;0,0,IF(AND(E7=0,(E20+E21)&gt;0),1,IF(AND(E7=0,(E20+E21)&lt;=0),0,IF(I12&lt;=0,0,IF(I12&gt;2,3,IF(I12&lt;0.5,1,2))))))</f>
        <v>0</v>
      </c>
    </row>
    <row r="13" spans="2:10" ht="20.100000000000001" customHeight="1" x14ac:dyDescent="0.25">
      <c r="B13" s="27" t="s">
        <v>131</v>
      </c>
      <c r="C13" s="27" t="s">
        <v>107</v>
      </c>
      <c r="D13" s="25" t="s">
        <v>23</v>
      </c>
      <c r="E13" s="34"/>
      <c r="G13" s="25">
        <v>8</v>
      </c>
      <c r="H13" s="27" t="s">
        <v>116</v>
      </c>
      <c r="I13" s="31" t="e">
        <f>(E8+E9+E10)/E14</f>
        <v>#DIV/0!</v>
      </c>
      <c r="J13" s="32">
        <f>IF(E14&lt;0,0,IF(AND(E14=0,(E8+E9+E10)&gt;0),3,IF(AND(E14=0,(E8+E9+E10)&lt;=0),0,IF(I13&lt;=0,0,IF(I13&gt;1.5,3,IF(I13&lt;0.5,1,2))))))</f>
        <v>0</v>
      </c>
    </row>
    <row r="14" spans="2:10" ht="20.100000000000001" customHeight="1" x14ac:dyDescent="0.25">
      <c r="B14" s="27" t="s">
        <v>132</v>
      </c>
      <c r="C14" s="27" t="s">
        <v>124</v>
      </c>
      <c r="D14" s="25" t="s">
        <v>24</v>
      </c>
      <c r="E14" s="34"/>
      <c r="G14" s="28" t="s">
        <v>34</v>
      </c>
      <c r="H14" s="48" t="s">
        <v>97</v>
      </c>
      <c r="I14" s="48"/>
      <c r="J14" s="33">
        <f>SUM(J6:J13)</f>
        <v>0</v>
      </c>
    </row>
    <row r="15" spans="2:10" ht="20.100000000000001" customHeight="1" x14ac:dyDescent="0.25">
      <c r="B15" s="1"/>
      <c r="C15" s="1"/>
      <c r="D15" s="1"/>
      <c r="E15" s="1"/>
    </row>
    <row r="16" spans="2:10" ht="20.100000000000001" customHeight="1" x14ac:dyDescent="0.25">
      <c r="B16" s="1"/>
      <c r="C16" s="1"/>
      <c r="D16" s="1"/>
      <c r="E16" s="1"/>
    </row>
    <row r="17" spans="2:5" ht="20.100000000000001" customHeight="1" x14ac:dyDescent="0.3">
      <c r="B17" s="2" t="s">
        <v>15</v>
      </c>
      <c r="C17" s="1"/>
      <c r="D17" s="1"/>
      <c r="E17" s="1"/>
    </row>
    <row r="18" spans="2:5" ht="9.9" customHeight="1" x14ac:dyDescent="0.25">
      <c r="B18" s="1"/>
      <c r="C18" s="1"/>
      <c r="D18" s="1"/>
      <c r="E18" s="1"/>
    </row>
    <row r="19" spans="2:5" ht="30" customHeight="1" x14ac:dyDescent="0.25">
      <c r="B19" s="28" t="s">
        <v>61</v>
      </c>
      <c r="C19" s="28" t="s">
        <v>62</v>
      </c>
      <c r="D19" s="29" t="s">
        <v>63</v>
      </c>
      <c r="E19" s="29" t="s">
        <v>64</v>
      </c>
    </row>
    <row r="20" spans="2:5" ht="20.100000000000001" customHeight="1" x14ac:dyDescent="0.25">
      <c r="B20" s="27" t="s">
        <v>133</v>
      </c>
      <c r="C20" s="27" t="s">
        <v>140</v>
      </c>
      <c r="D20" s="25" t="s">
        <v>25</v>
      </c>
      <c r="E20" s="34"/>
    </row>
    <row r="21" spans="2:5" ht="20.100000000000001" customHeight="1" x14ac:dyDescent="0.25">
      <c r="B21" s="27" t="s">
        <v>134</v>
      </c>
      <c r="C21" s="27" t="s">
        <v>141</v>
      </c>
      <c r="D21" s="25" t="s">
        <v>26</v>
      </c>
      <c r="E21" s="34"/>
    </row>
    <row r="22" spans="2:5" ht="20.100000000000001" customHeight="1" x14ac:dyDescent="0.25">
      <c r="B22" s="27" t="s">
        <v>135</v>
      </c>
      <c r="C22" s="27" t="s">
        <v>142</v>
      </c>
      <c r="D22" s="25" t="s">
        <v>27</v>
      </c>
      <c r="E22" s="34"/>
    </row>
    <row r="23" spans="2:5" ht="20.100000000000001" customHeight="1" x14ac:dyDescent="0.25">
      <c r="B23" s="27" t="s">
        <v>136</v>
      </c>
      <c r="C23" s="27" t="s">
        <v>143</v>
      </c>
      <c r="D23" s="25" t="s">
        <v>28</v>
      </c>
      <c r="E23" s="34"/>
    </row>
    <row r="24" spans="2:5" ht="20.100000000000001" customHeight="1" x14ac:dyDescent="0.25">
      <c r="B24" s="27" t="s">
        <v>137</v>
      </c>
      <c r="C24" s="27" t="s">
        <v>144</v>
      </c>
      <c r="D24" s="25" t="s">
        <v>29</v>
      </c>
      <c r="E24" s="34"/>
    </row>
    <row r="25" spans="2:5" ht="20.100000000000001" customHeight="1" x14ac:dyDescent="0.25">
      <c r="B25" s="27" t="s">
        <v>138</v>
      </c>
      <c r="C25" s="27" t="s">
        <v>145</v>
      </c>
      <c r="D25" s="25" t="s">
        <v>30</v>
      </c>
      <c r="E25" s="34"/>
    </row>
    <row r="26" spans="2:5" ht="20.100000000000001" customHeight="1" x14ac:dyDescent="0.25">
      <c r="B26" s="27" t="s">
        <v>139</v>
      </c>
      <c r="C26" s="27" t="s">
        <v>146</v>
      </c>
      <c r="D26" s="25" t="s">
        <v>31</v>
      </c>
      <c r="E26" s="34"/>
    </row>
    <row r="27" spans="2:5" ht="20.100000000000001" customHeight="1" x14ac:dyDescent="0.25"/>
    <row r="28" spans="2:5" ht="20.100000000000001" customHeight="1" x14ac:dyDescent="0.25"/>
  </sheetData>
  <sheetProtection algorithmName="SHA-512" hashValue="/vF0Yh8Dp9aMlrnZw3F87gQARiiJWli1Ybkc2n7jqD3vuZ8BPScZD+C6TAc2+JrxAem6nQ1/7e9BnKC5zA++xg==" saltValue="UHsIlaSiFGUNVDZ8X2OqnQ==" spinCount="100000" sheet="1" objects="1" scenarios="1"/>
  <mergeCells count="1">
    <mergeCell ref="H14:I14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22AF-934C-44A7-88B4-1D238BAED439}">
  <sheetPr>
    <tabColor rgb="FFA20067"/>
  </sheetPr>
  <dimension ref="B1:J26"/>
  <sheetViews>
    <sheetView showGridLines="0" zoomScaleNormal="100" workbookViewId="0">
      <selection activeCell="E6" sqref="E6"/>
    </sheetView>
  </sheetViews>
  <sheetFormatPr defaultRowHeight="13.8" x14ac:dyDescent="0.25"/>
  <cols>
    <col min="2" max="2" width="10.69921875" customWidth="1"/>
    <col min="3" max="3" width="58.59765625" customWidth="1"/>
    <col min="4" max="4" width="7.59765625" customWidth="1"/>
    <col min="5" max="5" width="12.59765625" customWidth="1"/>
    <col min="7" max="7" width="5.59765625" customWidth="1"/>
    <col min="8" max="8" width="29.8984375" customWidth="1"/>
    <col min="9" max="9" width="18.8984375" customWidth="1"/>
    <col min="10" max="10" width="7.59765625" customWidth="1"/>
  </cols>
  <sheetData>
    <row r="1" spans="2:10" ht="10.199999999999999" customHeight="1" x14ac:dyDescent="0.25">
      <c r="G1" s="39"/>
    </row>
    <row r="2" spans="2:10" ht="10.199999999999999" customHeight="1" x14ac:dyDescent="0.25"/>
    <row r="3" spans="2:10" ht="20.100000000000001" customHeight="1" x14ac:dyDescent="0.3">
      <c r="B3" s="2" t="s">
        <v>14</v>
      </c>
      <c r="C3" s="1"/>
      <c r="D3" s="1"/>
      <c r="E3" s="1"/>
      <c r="G3" s="2" t="s">
        <v>32</v>
      </c>
    </row>
    <row r="4" spans="2:10" ht="9.9" customHeight="1" x14ac:dyDescent="0.25">
      <c r="B4" s="1"/>
      <c r="C4" s="1"/>
      <c r="D4" s="1"/>
      <c r="E4" s="1"/>
    </row>
    <row r="5" spans="2:10" ht="30" customHeight="1" x14ac:dyDescent="0.25">
      <c r="B5" s="28" t="s">
        <v>61</v>
      </c>
      <c r="C5" s="28" t="s">
        <v>62</v>
      </c>
      <c r="D5" s="29" t="s">
        <v>63</v>
      </c>
      <c r="E5" s="29" t="s">
        <v>64</v>
      </c>
      <c r="F5" s="39"/>
      <c r="G5" s="28" t="s">
        <v>65</v>
      </c>
      <c r="H5" s="28" t="s">
        <v>66</v>
      </c>
      <c r="I5" s="29" t="s">
        <v>67</v>
      </c>
      <c r="J5" s="29" t="s">
        <v>33</v>
      </c>
    </row>
    <row r="6" spans="2:10" ht="20.100000000000001" customHeight="1" x14ac:dyDescent="0.25">
      <c r="B6" s="26"/>
      <c r="C6" s="27" t="s">
        <v>117</v>
      </c>
      <c r="D6" s="25" t="s">
        <v>16</v>
      </c>
      <c r="E6" s="34"/>
      <c r="G6" s="25">
        <v>1</v>
      </c>
      <c r="H6" s="27" t="s">
        <v>111</v>
      </c>
      <c r="I6" s="31" t="e">
        <f>(E24/E6)*100</f>
        <v>#DIV/0!</v>
      </c>
      <c r="J6" s="40">
        <f>IF(E6&lt;=0,0, IF((I6)&lt;=0,0,IF(I6&lt;1.5,1,IF(I6&gt;3,3,2))))</f>
        <v>0</v>
      </c>
    </row>
    <row r="7" spans="2:10" ht="20.100000000000001" customHeight="1" x14ac:dyDescent="0.25">
      <c r="B7" s="27" t="s">
        <v>125</v>
      </c>
      <c r="C7" s="27" t="s">
        <v>118</v>
      </c>
      <c r="D7" s="25" t="s">
        <v>17</v>
      </c>
      <c r="E7" s="34"/>
      <c r="G7" s="25">
        <v>2</v>
      </c>
      <c r="H7" s="27" t="s">
        <v>112</v>
      </c>
      <c r="I7" s="31" t="e">
        <f>(E26/E11)*100</f>
        <v>#DIV/0!</v>
      </c>
      <c r="J7" s="40">
        <f>IF(E11&lt;=0,0, IF((I7)&lt;=0,0,IF(I7&lt;2,1,IF(I7&gt;8,3,2))))</f>
        <v>0</v>
      </c>
    </row>
    <row r="8" spans="2:10" ht="20.100000000000001" customHeight="1" x14ac:dyDescent="0.25">
      <c r="B8" s="27" t="s">
        <v>126</v>
      </c>
      <c r="C8" s="27" t="s">
        <v>119</v>
      </c>
      <c r="D8" s="25" t="s">
        <v>18</v>
      </c>
      <c r="E8" s="34"/>
      <c r="G8" s="25">
        <v>3</v>
      </c>
      <c r="H8" s="27" t="s">
        <v>113</v>
      </c>
      <c r="I8" s="31" t="e">
        <f>(E24/(E20+E21))*100</f>
        <v>#DIV/0!</v>
      </c>
      <c r="J8" s="40">
        <f>IF((E20+E21)&lt;=0,0,IF(I8&lt;=0,0,IF(I8&lt;6,1,IF(I8&gt;15,3,2))))</f>
        <v>0</v>
      </c>
    </row>
    <row r="9" spans="2:10" ht="20.100000000000001" customHeight="1" x14ac:dyDescent="0.25">
      <c r="B9" s="27" t="s">
        <v>127</v>
      </c>
      <c r="C9" s="27" t="s">
        <v>120</v>
      </c>
      <c r="D9" s="25" t="s">
        <v>19</v>
      </c>
      <c r="E9" s="34"/>
      <c r="G9" s="25">
        <v>4</v>
      </c>
      <c r="H9" s="27" t="s">
        <v>92</v>
      </c>
      <c r="I9" s="31" t="e">
        <f>((E12-E13)/E6)*100</f>
        <v>#DIV/0!</v>
      </c>
      <c r="J9" s="40">
        <f>IF(E6&lt;=0,0, IF((I9)&gt;=100,0,IF(I9&lt;55,3,IF(I9&gt;70,1,2))))</f>
        <v>0</v>
      </c>
    </row>
    <row r="10" spans="2:10" ht="20.100000000000001" customHeight="1" x14ac:dyDescent="0.25">
      <c r="B10" s="27" t="s">
        <v>128</v>
      </c>
      <c r="C10" s="27" t="s">
        <v>121</v>
      </c>
      <c r="D10" s="25" t="s">
        <v>20</v>
      </c>
      <c r="E10" s="34"/>
      <c r="G10" s="25">
        <v>5</v>
      </c>
      <c r="H10" s="27" t="s">
        <v>114</v>
      </c>
      <c r="I10" s="31" t="e">
        <f>E24/E25</f>
        <v>#DIV/0!</v>
      </c>
      <c r="J10" s="40">
        <f>IF(AND(E25&lt;=0,E24&lt;=0),0, IF(AND(E25&lt;=0,E24&gt;0),3,IF(I10&lt;=0,0, IF(I10&lt;1,1,IF(I10&gt;3,3,2)))))</f>
        <v>0</v>
      </c>
    </row>
    <row r="11" spans="2:10" ht="20.100000000000001" customHeight="1" x14ac:dyDescent="0.25">
      <c r="B11" s="27" t="s">
        <v>129</v>
      </c>
      <c r="C11" s="27" t="s">
        <v>122</v>
      </c>
      <c r="D11" s="25" t="s">
        <v>21</v>
      </c>
      <c r="E11" s="34"/>
      <c r="G11" s="25">
        <v>6</v>
      </c>
      <c r="H11" s="27" t="s">
        <v>115</v>
      </c>
      <c r="I11" s="31" t="e">
        <f>(E12-E13-E9-E10)/(E26+E22+E23)</f>
        <v>#DIV/0!</v>
      </c>
      <c r="J11" s="40">
        <f>IF((E26+E22+E23)&lt;=0,0,IF((I11)&gt;=30,0,IF(I11&lt;5,3,IF(I11&gt;10,1,2))))</f>
        <v>0</v>
      </c>
    </row>
    <row r="12" spans="2:10" ht="20.100000000000001" customHeight="1" x14ac:dyDescent="0.25">
      <c r="B12" s="27" t="s">
        <v>130</v>
      </c>
      <c r="C12" s="27" t="s">
        <v>123</v>
      </c>
      <c r="D12" s="25" t="s">
        <v>22</v>
      </c>
      <c r="E12" s="34"/>
      <c r="G12" s="25">
        <v>7</v>
      </c>
      <c r="H12" s="27" t="s">
        <v>95</v>
      </c>
      <c r="I12" s="31" t="e">
        <f>(E20+E21)/E7</f>
        <v>#DIV/0!</v>
      </c>
      <c r="J12" s="40">
        <f>IF(E7&lt;0,0,IF(AND(E7=0,(E20+E21)&gt;0),1,IF(AND(E7=0,(E20+E21)&lt;=0),0,IF(I12&lt;=0,0,IF(I12&gt;2,3,IF(I12&lt;0.5,1,2))))))</f>
        <v>0</v>
      </c>
    </row>
    <row r="13" spans="2:10" ht="20.100000000000001" customHeight="1" x14ac:dyDescent="0.25">
      <c r="B13" s="27" t="s">
        <v>131</v>
      </c>
      <c r="C13" s="27" t="s">
        <v>107</v>
      </c>
      <c r="D13" s="25" t="s">
        <v>23</v>
      </c>
      <c r="E13" s="34"/>
      <c r="G13" s="25">
        <v>8</v>
      </c>
      <c r="H13" s="27" t="s">
        <v>116</v>
      </c>
      <c r="I13" s="31" t="e">
        <f>(E8+E9+E10)/E14</f>
        <v>#DIV/0!</v>
      </c>
      <c r="J13" s="40">
        <f>IF(E14&lt;0,0,IF(AND(E14=0,(E8+E9+E10)&gt;0),3,IF(AND(E14=0,(E8+E9+E10)&lt;=0),0,IF(I13&lt;=0,0,IF(I13&gt;1.5,3,IF(I13&lt;0.5,1,2))))))</f>
        <v>0</v>
      </c>
    </row>
    <row r="14" spans="2:10" ht="20.100000000000001" customHeight="1" x14ac:dyDescent="0.25">
      <c r="B14" s="27" t="s">
        <v>132</v>
      </c>
      <c r="C14" s="27" t="s">
        <v>124</v>
      </c>
      <c r="D14" s="25" t="s">
        <v>24</v>
      </c>
      <c r="E14" s="34"/>
      <c r="G14" s="28" t="s">
        <v>34</v>
      </c>
      <c r="H14" s="48" t="s">
        <v>97</v>
      </c>
      <c r="I14" s="48"/>
      <c r="J14" s="33">
        <f>SUM(J6:J13)</f>
        <v>0</v>
      </c>
    </row>
    <row r="15" spans="2:10" ht="20.100000000000001" customHeight="1" x14ac:dyDescent="0.25">
      <c r="B15" s="1"/>
      <c r="C15" s="1"/>
      <c r="D15" s="1"/>
      <c r="E15" s="1"/>
    </row>
    <row r="16" spans="2:10" ht="20.100000000000001" customHeight="1" x14ac:dyDescent="0.25">
      <c r="B16" s="1"/>
      <c r="C16" s="1"/>
      <c r="D16" s="1"/>
      <c r="E16" s="1"/>
    </row>
    <row r="17" spans="2:5" ht="20.100000000000001" customHeight="1" x14ac:dyDescent="0.3">
      <c r="B17" s="2" t="s">
        <v>15</v>
      </c>
      <c r="C17" s="1"/>
      <c r="D17" s="1"/>
      <c r="E17" s="1"/>
    </row>
    <row r="18" spans="2:5" ht="9.9" customHeight="1" x14ac:dyDescent="0.25">
      <c r="B18" s="1"/>
      <c r="C18" s="1"/>
      <c r="D18" s="1"/>
      <c r="E18" s="1"/>
    </row>
    <row r="19" spans="2:5" ht="30" customHeight="1" x14ac:dyDescent="0.25">
      <c r="B19" s="28" t="s">
        <v>61</v>
      </c>
      <c r="C19" s="28" t="s">
        <v>62</v>
      </c>
      <c r="D19" s="29" t="s">
        <v>63</v>
      </c>
      <c r="E19" s="29" t="s">
        <v>64</v>
      </c>
    </row>
    <row r="20" spans="2:5" ht="20.100000000000001" customHeight="1" x14ac:dyDescent="0.25">
      <c r="B20" s="27" t="s">
        <v>133</v>
      </c>
      <c r="C20" s="27" t="s">
        <v>140</v>
      </c>
      <c r="D20" s="25" t="s">
        <v>25</v>
      </c>
      <c r="E20" s="34"/>
    </row>
    <row r="21" spans="2:5" ht="20.100000000000001" customHeight="1" x14ac:dyDescent="0.25">
      <c r="B21" s="27" t="s">
        <v>134</v>
      </c>
      <c r="C21" s="27" t="s">
        <v>141</v>
      </c>
      <c r="D21" s="25" t="s">
        <v>26</v>
      </c>
      <c r="E21" s="34"/>
    </row>
    <row r="22" spans="2:5" ht="20.100000000000001" customHeight="1" x14ac:dyDescent="0.25">
      <c r="B22" s="27" t="s">
        <v>135</v>
      </c>
      <c r="C22" s="27" t="s">
        <v>142</v>
      </c>
      <c r="D22" s="25" t="s">
        <v>27</v>
      </c>
      <c r="E22" s="34"/>
    </row>
    <row r="23" spans="2:5" ht="20.100000000000001" customHeight="1" x14ac:dyDescent="0.25">
      <c r="B23" s="27" t="s">
        <v>136</v>
      </c>
      <c r="C23" s="27" t="s">
        <v>143</v>
      </c>
      <c r="D23" s="25" t="s">
        <v>28</v>
      </c>
      <c r="E23" s="34"/>
    </row>
    <row r="24" spans="2:5" ht="20.100000000000001" customHeight="1" x14ac:dyDescent="0.25">
      <c r="B24" s="27" t="s">
        <v>137</v>
      </c>
      <c r="C24" s="27" t="s">
        <v>144</v>
      </c>
      <c r="D24" s="25" t="s">
        <v>29</v>
      </c>
      <c r="E24" s="34"/>
    </row>
    <row r="25" spans="2:5" ht="20.100000000000001" customHeight="1" x14ac:dyDescent="0.25">
      <c r="B25" s="27" t="s">
        <v>138</v>
      </c>
      <c r="C25" s="27" t="s">
        <v>145</v>
      </c>
      <c r="D25" s="25" t="s">
        <v>30</v>
      </c>
      <c r="E25" s="34"/>
    </row>
    <row r="26" spans="2:5" ht="20.100000000000001" customHeight="1" x14ac:dyDescent="0.25">
      <c r="B26" s="27" t="s">
        <v>139</v>
      </c>
      <c r="C26" s="27" t="s">
        <v>146</v>
      </c>
      <c r="D26" s="25" t="s">
        <v>31</v>
      </c>
      <c r="E26" s="34"/>
    </row>
  </sheetData>
  <sheetProtection algorithmName="SHA-512" hashValue="6FzfQKH27baYKJvei/1R+CJhoQo5hm6Tgug0psKvVDjObwIBR78QXm02jwhhUkgrvZcitnwzS0TRKwMsHEl0cg==" saltValue="hoz2ev+HB4cFQhiysiVamQ==" spinCount="100000" sheet="1" objects="1" scenarios="1"/>
  <mergeCells count="1">
    <mergeCell ref="H14:I1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1AB44-C1DD-4B15-B50D-87375E89BC88}">
  <sheetPr>
    <tabColor rgb="FFA20067"/>
  </sheetPr>
  <dimension ref="A1:K26"/>
  <sheetViews>
    <sheetView showGridLines="0" zoomScaleNormal="100" workbookViewId="0">
      <selection activeCell="E6" sqref="E6"/>
    </sheetView>
  </sheetViews>
  <sheetFormatPr defaultRowHeight="13.8" x14ac:dyDescent="0.25"/>
  <cols>
    <col min="2" max="2" width="10.69921875" customWidth="1"/>
    <col min="3" max="3" width="58.59765625" customWidth="1"/>
    <col min="4" max="4" width="7.59765625" style="39" customWidth="1"/>
    <col min="5" max="5" width="12.59765625" customWidth="1"/>
    <col min="7" max="7" width="5.59765625" customWidth="1"/>
    <col min="8" max="8" width="29.8984375" customWidth="1"/>
    <col min="9" max="9" width="18.8984375" customWidth="1"/>
    <col min="10" max="10" width="7.59765625" customWidth="1"/>
  </cols>
  <sheetData>
    <row r="1" spans="1:11" ht="10.199999999999999" customHeight="1" x14ac:dyDescent="0.25"/>
    <row r="2" spans="1:11" ht="10.199999999999999" customHeight="1" x14ac:dyDescent="0.25"/>
    <row r="3" spans="1:11" ht="20.100000000000001" customHeight="1" x14ac:dyDescent="0.3">
      <c r="B3" s="2" t="s">
        <v>14</v>
      </c>
      <c r="C3" s="1"/>
      <c r="D3" s="42"/>
      <c r="E3" s="1"/>
      <c r="G3" s="2" t="s">
        <v>32</v>
      </c>
    </row>
    <row r="4" spans="1:11" ht="9.9" customHeight="1" x14ac:dyDescent="0.25">
      <c r="B4" s="1"/>
      <c r="C4" s="1"/>
      <c r="D4" s="42"/>
      <c r="E4" s="1"/>
    </row>
    <row r="5" spans="1:11" ht="30" customHeight="1" x14ac:dyDescent="0.25">
      <c r="A5" s="41"/>
      <c r="B5" s="28" t="s">
        <v>61</v>
      </c>
      <c r="C5" s="28" t="s">
        <v>62</v>
      </c>
      <c r="D5" s="29" t="s">
        <v>63</v>
      </c>
      <c r="E5" s="29" t="s">
        <v>64</v>
      </c>
      <c r="F5" s="41"/>
      <c r="G5" s="28" t="s">
        <v>65</v>
      </c>
      <c r="H5" s="28" t="s">
        <v>66</v>
      </c>
      <c r="I5" s="29" t="s">
        <v>67</v>
      </c>
      <c r="J5" s="29" t="s">
        <v>33</v>
      </c>
      <c r="K5" s="41"/>
    </row>
    <row r="6" spans="1:11" ht="20.100000000000001" customHeight="1" x14ac:dyDescent="0.25">
      <c r="B6" s="26"/>
      <c r="C6" s="27" t="s">
        <v>117</v>
      </c>
      <c r="D6" s="25" t="s">
        <v>16</v>
      </c>
      <c r="E6" s="34"/>
      <c r="G6" s="25">
        <v>1</v>
      </c>
      <c r="H6" s="27" t="s">
        <v>111</v>
      </c>
      <c r="I6" s="31" t="e">
        <f>(E24/E6)*100</f>
        <v>#DIV/0!</v>
      </c>
      <c r="J6" s="40">
        <f>IF(E6&lt;=0,0, IF((I6)&lt;=0,0,IF(I6&lt;1.5,1,IF(I6&gt;3,3,2))))</f>
        <v>0</v>
      </c>
    </row>
    <row r="7" spans="1:11" ht="20.100000000000001" customHeight="1" x14ac:dyDescent="0.25">
      <c r="B7" s="27" t="s">
        <v>125</v>
      </c>
      <c r="C7" s="27" t="s">
        <v>118</v>
      </c>
      <c r="D7" s="25" t="s">
        <v>17</v>
      </c>
      <c r="E7" s="34"/>
      <c r="G7" s="25">
        <v>2</v>
      </c>
      <c r="H7" s="27" t="s">
        <v>112</v>
      </c>
      <c r="I7" s="31" t="e">
        <f>(E26/E11)*100</f>
        <v>#DIV/0!</v>
      </c>
      <c r="J7" s="40">
        <f>IF(E11&lt;=0,0, IF((I7)&lt;=0,0,IF(I7&lt;2,1,IF(I7&gt;8,3,2))))</f>
        <v>0</v>
      </c>
    </row>
    <row r="8" spans="1:11" ht="20.100000000000001" customHeight="1" x14ac:dyDescent="0.25">
      <c r="B8" s="27" t="s">
        <v>126</v>
      </c>
      <c r="C8" s="27" t="s">
        <v>119</v>
      </c>
      <c r="D8" s="25" t="s">
        <v>18</v>
      </c>
      <c r="E8" s="34"/>
      <c r="G8" s="25">
        <v>3</v>
      </c>
      <c r="H8" s="27" t="s">
        <v>113</v>
      </c>
      <c r="I8" s="31" t="e">
        <f>(E24/(E20+E21))*100</f>
        <v>#DIV/0!</v>
      </c>
      <c r="J8" s="40">
        <f>IF((E20+E21)&lt;=0,0,IF(I8&lt;=0,0,IF(I8&lt;6,1,IF(I8&gt;15,3,2))))</f>
        <v>0</v>
      </c>
    </row>
    <row r="9" spans="1:11" ht="20.100000000000001" customHeight="1" x14ac:dyDescent="0.25">
      <c r="B9" s="27" t="s">
        <v>127</v>
      </c>
      <c r="C9" s="27" t="s">
        <v>120</v>
      </c>
      <c r="D9" s="25" t="s">
        <v>19</v>
      </c>
      <c r="E9" s="34"/>
      <c r="G9" s="25">
        <v>4</v>
      </c>
      <c r="H9" s="27" t="s">
        <v>92</v>
      </c>
      <c r="I9" s="31" t="e">
        <f>((E12-E13)/E6)*100</f>
        <v>#DIV/0!</v>
      </c>
      <c r="J9" s="40">
        <f>IF(E6&lt;=0,0, IF((I9)&gt;=100,0,IF(I9&lt;55,3,IF(I9&gt;70,1,2))))</f>
        <v>0</v>
      </c>
    </row>
    <row r="10" spans="1:11" ht="20.100000000000001" customHeight="1" x14ac:dyDescent="0.25">
      <c r="B10" s="27" t="s">
        <v>128</v>
      </c>
      <c r="C10" s="27" t="s">
        <v>121</v>
      </c>
      <c r="D10" s="25" t="s">
        <v>20</v>
      </c>
      <c r="E10" s="34"/>
      <c r="G10" s="25">
        <v>5</v>
      </c>
      <c r="H10" s="27" t="s">
        <v>114</v>
      </c>
      <c r="I10" s="31" t="e">
        <f>E24/E25</f>
        <v>#DIV/0!</v>
      </c>
      <c r="J10" s="40">
        <f>IF(AND(E25&lt;=0,E24&lt;=0),0, IF(AND(E25&lt;=0,E24&gt;0),3,IF(I10&lt;=0,0, IF(I10&lt;1,1,IF(I10&gt;3,3,2)))))</f>
        <v>0</v>
      </c>
    </row>
    <row r="11" spans="1:11" ht="20.100000000000001" customHeight="1" x14ac:dyDescent="0.25">
      <c r="B11" s="27" t="s">
        <v>129</v>
      </c>
      <c r="C11" s="27" t="s">
        <v>122</v>
      </c>
      <c r="D11" s="25" t="s">
        <v>21</v>
      </c>
      <c r="E11" s="34"/>
      <c r="G11" s="25">
        <v>6</v>
      </c>
      <c r="H11" s="27" t="s">
        <v>115</v>
      </c>
      <c r="I11" s="31" t="e">
        <f>(E12-E13-E9-E10)/(E26+E22+E23)</f>
        <v>#DIV/0!</v>
      </c>
      <c r="J11" s="40">
        <f>IF((E26+E22+E23)&lt;=0,0,IF((I11)&gt;=30,0,IF(I11&lt;5,3,IF(I11&gt;10,1,2))))</f>
        <v>0</v>
      </c>
    </row>
    <row r="12" spans="1:11" ht="20.100000000000001" customHeight="1" x14ac:dyDescent="0.25">
      <c r="B12" s="27" t="s">
        <v>130</v>
      </c>
      <c r="C12" s="27" t="s">
        <v>123</v>
      </c>
      <c r="D12" s="25" t="s">
        <v>22</v>
      </c>
      <c r="E12" s="34"/>
      <c r="G12" s="25">
        <v>7</v>
      </c>
      <c r="H12" s="27" t="s">
        <v>95</v>
      </c>
      <c r="I12" s="31" t="e">
        <f>(E20+E21)/E7</f>
        <v>#DIV/0!</v>
      </c>
      <c r="J12" s="40">
        <f>IF(E7&lt;0,0,IF(AND(E7=0,(E20+E21)&gt;0),1,IF(AND(E7=0,(E20+E21)&lt;=0),0,IF(I12&lt;=0,0,IF(I12&gt;2,3,IF(I12&lt;0.5,1,2))))))</f>
        <v>0</v>
      </c>
    </row>
    <row r="13" spans="1:11" ht="20.100000000000001" customHeight="1" x14ac:dyDescent="0.25">
      <c r="B13" s="27" t="s">
        <v>131</v>
      </c>
      <c r="C13" s="27" t="s">
        <v>107</v>
      </c>
      <c r="D13" s="25" t="s">
        <v>23</v>
      </c>
      <c r="E13" s="34"/>
      <c r="G13" s="25">
        <v>8</v>
      </c>
      <c r="H13" s="27" t="s">
        <v>116</v>
      </c>
      <c r="I13" s="31" t="e">
        <f>(E8+E9+E10)/E14</f>
        <v>#DIV/0!</v>
      </c>
      <c r="J13" s="40">
        <f>IF(E14&lt;0,0,IF(AND(E14=0,(E8+E9+E10)&gt;0),3,IF(AND(E14=0,(E8+E9+E10)&lt;=0),0,IF(I13&lt;=0,0,IF(I13&gt;1.5,3,IF(I13&lt;0.5,1,2))))))</f>
        <v>0</v>
      </c>
    </row>
    <row r="14" spans="1:11" ht="20.100000000000001" customHeight="1" x14ac:dyDescent="0.25">
      <c r="B14" s="27" t="s">
        <v>132</v>
      </c>
      <c r="C14" s="27" t="s">
        <v>124</v>
      </c>
      <c r="D14" s="25" t="s">
        <v>24</v>
      </c>
      <c r="E14" s="34"/>
      <c r="G14" s="38" t="s">
        <v>34</v>
      </c>
      <c r="H14" s="48" t="s">
        <v>97</v>
      </c>
      <c r="I14" s="48"/>
      <c r="J14" s="33">
        <f>SUM(J6:J13)</f>
        <v>0</v>
      </c>
    </row>
    <row r="15" spans="1:11" ht="20.100000000000001" customHeight="1" x14ac:dyDescent="0.25">
      <c r="B15" s="1"/>
      <c r="C15" s="1"/>
      <c r="D15" s="42"/>
      <c r="E15" s="1"/>
    </row>
    <row r="16" spans="1:11" ht="20.100000000000001" customHeight="1" x14ac:dyDescent="0.25">
      <c r="B16" s="1"/>
      <c r="C16" s="1"/>
      <c r="D16" s="42"/>
      <c r="E16" s="1"/>
    </row>
    <row r="17" spans="2:5" ht="20.100000000000001" customHeight="1" x14ac:dyDescent="0.3">
      <c r="B17" s="2" t="s">
        <v>15</v>
      </c>
      <c r="C17" s="1"/>
      <c r="D17" s="42"/>
      <c r="E17" s="1"/>
    </row>
    <row r="18" spans="2:5" ht="9.9" customHeight="1" x14ac:dyDescent="0.25">
      <c r="B18" s="1"/>
      <c r="C18" s="1"/>
      <c r="D18" s="42"/>
      <c r="E18" s="1"/>
    </row>
    <row r="19" spans="2:5" ht="30" customHeight="1" x14ac:dyDescent="0.25">
      <c r="B19" s="28" t="s">
        <v>61</v>
      </c>
      <c r="C19" s="28" t="s">
        <v>62</v>
      </c>
      <c r="D19" s="29" t="s">
        <v>63</v>
      </c>
      <c r="E19" s="29" t="s">
        <v>64</v>
      </c>
    </row>
    <row r="20" spans="2:5" ht="20.100000000000001" customHeight="1" x14ac:dyDescent="0.25">
      <c r="B20" s="27" t="s">
        <v>133</v>
      </c>
      <c r="C20" s="27" t="s">
        <v>140</v>
      </c>
      <c r="D20" s="25" t="s">
        <v>25</v>
      </c>
      <c r="E20" s="34"/>
    </row>
    <row r="21" spans="2:5" ht="20.100000000000001" customHeight="1" x14ac:dyDescent="0.25">
      <c r="B21" s="27" t="s">
        <v>134</v>
      </c>
      <c r="C21" s="27" t="s">
        <v>141</v>
      </c>
      <c r="D21" s="25" t="s">
        <v>26</v>
      </c>
      <c r="E21" s="34"/>
    </row>
    <row r="22" spans="2:5" ht="20.100000000000001" customHeight="1" x14ac:dyDescent="0.25">
      <c r="B22" s="27" t="s">
        <v>135</v>
      </c>
      <c r="C22" s="27" t="s">
        <v>142</v>
      </c>
      <c r="D22" s="25" t="s">
        <v>27</v>
      </c>
      <c r="E22" s="34"/>
    </row>
    <row r="23" spans="2:5" ht="20.100000000000001" customHeight="1" x14ac:dyDescent="0.25">
      <c r="B23" s="27" t="s">
        <v>136</v>
      </c>
      <c r="C23" s="27" t="s">
        <v>143</v>
      </c>
      <c r="D23" s="25" t="s">
        <v>28</v>
      </c>
      <c r="E23" s="34"/>
    </row>
    <row r="24" spans="2:5" ht="20.100000000000001" customHeight="1" x14ac:dyDescent="0.25">
      <c r="B24" s="27" t="s">
        <v>137</v>
      </c>
      <c r="C24" s="27" t="s">
        <v>144</v>
      </c>
      <c r="D24" s="25" t="s">
        <v>29</v>
      </c>
      <c r="E24" s="34"/>
    </row>
    <row r="25" spans="2:5" ht="20.100000000000001" customHeight="1" x14ac:dyDescent="0.25">
      <c r="B25" s="27" t="s">
        <v>138</v>
      </c>
      <c r="C25" s="27" t="s">
        <v>145</v>
      </c>
      <c r="D25" s="25" t="s">
        <v>30</v>
      </c>
      <c r="E25" s="34"/>
    </row>
    <row r="26" spans="2:5" ht="20.100000000000001" customHeight="1" x14ac:dyDescent="0.25">
      <c r="B26" s="27" t="s">
        <v>139</v>
      </c>
      <c r="C26" s="27" t="s">
        <v>146</v>
      </c>
      <c r="D26" s="25" t="s">
        <v>31</v>
      </c>
      <c r="E26" s="34"/>
    </row>
  </sheetData>
  <sheetProtection algorithmName="SHA-512" hashValue="gFRhtOTXKd6LHi+xmPmNHuDlSgn92WZuW7bIKy3aWo1FQ6vvm7y23KPIUWRXd3DkbnVrXS3tMSwLCoNZRG8kIg==" saltValue="bWLyv9x68sjPna+pbCmQVg==" spinCount="100000" sheet="1" objects="1" scenarios="1"/>
  <mergeCells count="1">
    <mergeCell ref="H14:I1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BF6A5-A744-42C7-960E-2CABDBD41A87}">
  <sheetPr>
    <tabColor rgb="FFF2A900"/>
  </sheetPr>
  <dimension ref="B1:I22"/>
  <sheetViews>
    <sheetView showGridLines="0" zoomScaleNormal="100" workbookViewId="0">
      <selection activeCell="D6" sqref="D6"/>
    </sheetView>
  </sheetViews>
  <sheetFormatPr defaultRowHeight="13.8" x14ac:dyDescent="0.25"/>
  <cols>
    <col min="2" max="2" width="58.8984375" customWidth="1"/>
    <col min="3" max="3" width="36.69921875" customWidth="1"/>
    <col min="4" max="4" width="19" customWidth="1"/>
    <col min="6" max="6" width="5.59765625" customWidth="1"/>
    <col min="7" max="7" width="29.8984375" customWidth="1"/>
    <col min="8" max="8" width="18.8984375" customWidth="1"/>
    <col min="9" max="9" width="7.59765625" style="43" customWidth="1"/>
  </cols>
  <sheetData>
    <row r="1" spans="2:9" ht="10.199999999999999" customHeight="1" x14ac:dyDescent="0.25"/>
    <row r="2" spans="2:9" ht="10.199999999999999" customHeight="1" x14ac:dyDescent="0.25"/>
    <row r="3" spans="2:9" ht="20.100000000000001" customHeight="1" x14ac:dyDescent="0.3">
      <c r="B3" s="2" t="s">
        <v>36</v>
      </c>
      <c r="C3" s="1"/>
      <c r="D3" s="1"/>
      <c r="F3" s="2" t="s">
        <v>32</v>
      </c>
    </row>
    <row r="4" spans="2:9" ht="9.9" customHeight="1" x14ac:dyDescent="0.25">
      <c r="B4" s="1"/>
      <c r="C4" s="1"/>
      <c r="D4" s="1"/>
    </row>
    <row r="5" spans="2:9" ht="30" customHeight="1" x14ac:dyDescent="0.25">
      <c r="B5" s="28" t="s">
        <v>62</v>
      </c>
      <c r="C5" s="29" t="s">
        <v>35</v>
      </c>
      <c r="D5" s="29" t="s">
        <v>68</v>
      </c>
      <c r="F5" s="28" t="s">
        <v>65</v>
      </c>
      <c r="G5" s="28" t="s">
        <v>66</v>
      </c>
      <c r="H5" s="29" t="s">
        <v>67</v>
      </c>
      <c r="I5" s="29" t="s">
        <v>33</v>
      </c>
    </row>
    <row r="6" spans="2:9" ht="20.100000000000001" customHeight="1" x14ac:dyDescent="0.25">
      <c r="B6" s="27" t="s">
        <v>98</v>
      </c>
      <c r="C6" s="26" t="s">
        <v>37</v>
      </c>
      <c r="D6" s="34"/>
      <c r="F6" s="25">
        <v>1</v>
      </c>
      <c r="G6" s="27" t="s">
        <v>89</v>
      </c>
      <c r="H6" s="31" t="e">
        <f>((D16-D17-D18)/(D6+D7+D8+D9+D10+D11+D12+D13))*100</f>
        <v>#DIV/0!</v>
      </c>
      <c r="I6" s="40">
        <f>IF(D16-D17&lt;=0,0,IF(AND(D16-D17-D18&lt;=0,D16-D17&gt;0),1,IF((D6+D7+D8+D9+D10+D11+D12+D13)&lt;=0,0,IF((H6)&lt;=0,0,IF(H6&lt;1.5,1,IF(H6&gt;3,3,2))))))</f>
        <v>0</v>
      </c>
    </row>
    <row r="7" spans="2:9" ht="20.100000000000001" customHeight="1" x14ac:dyDescent="0.25">
      <c r="B7" s="27" t="s">
        <v>99</v>
      </c>
      <c r="C7" s="26"/>
      <c r="D7" s="34"/>
      <c r="F7" s="25">
        <v>2</v>
      </c>
      <c r="G7" s="27" t="s">
        <v>90</v>
      </c>
      <c r="H7" s="31" t="e">
        <f>((D16-D17-D18)/((D6+D7+D8+D9+D10+D11+D12+D13)-(D14+D15)))*100</f>
        <v>#DIV/0!</v>
      </c>
      <c r="I7" s="40">
        <f>IF(D16-D17&lt;=0,0,IF(AND(D16-D17-D18&lt;=0,D16-D17&gt;0),1,IF(((D6+D7+D8+D9+D10+D11+D12+D13)-(D14+D15))&lt;=0,0,IF((H7)&lt;=0,0,IF(H7&lt;1.7,1,IF(H7&gt;4,3,2))))))</f>
        <v>0</v>
      </c>
    </row>
    <row r="8" spans="2:9" ht="20.100000000000001" customHeight="1" x14ac:dyDescent="0.25">
      <c r="B8" s="27" t="s">
        <v>100</v>
      </c>
      <c r="C8" s="26" t="s">
        <v>38</v>
      </c>
      <c r="D8" s="34"/>
      <c r="F8" s="25">
        <v>3</v>
      </c>
      <c r="G8" s="27" t="s">
        <v>91</v>
      </c>
      <c r="H8" s="31" t="e">
        <f>((D16-D17-D18)/D16)*100</f>
        <v>#DIV/0!</v>
      </c>
      <c r="I8" s="40">
        <f>IF(D16-D17&lt;=0,0,IF(AND(D16-D17-D18&lt;=0,D16-D17&gt;0),1,IF(D16&lt;=0,0,IF((H8)&lt;=0,0,IF(H8&lt;6,1,IF(H8&gt;15,3,2))))))</f>
        <v>0</v>
      </c>
    </row>
    <row r="9" spans="2:9" ht="20.100000000000001" customHeight="1" x14ac:dyDescent="0.25">
      <c r="B9" s="27" t="s">
        <v>101</v>
      </c>
      <c r="C9" s="26" t="s">
        <v>39</v>
      </c>
      <c r="D9" s="34"/>
      <c r="F9" s="25">
        <v>4</v>
      </c>
      <c r="G9" s="27" t="s">
        <v>92</v>
      </c>
      <c r="H9" s="31" t="e">
        <f>((D14+D15)/(D6+D7+D8+D9+D10+D11+D12+D13))*100</f>
        <v>#DIV/0!</v>
      </c>
      <c r="I9" s="40">
        <f>IF((D6+D7+D8+D9+D10+D11+D12+D13)&lt;=0,0,IF((H9)&gt;=100,0,IF(H9&lt;30,3,IF(H9&gt;50,1,2))))</f>
        <v>0</v>
      </c>
    </row>
    <row r="10" spans="2:9" ht="20.100000000000001" customHeight="1" x14ac:dyDescent="0.25">
      <c r="B10" s="27" t="s">
        <v>102</v>
      </c>
      <c r="C10" s="26"/>
      <c r="D10" s="34"/>
      <c r="F10" s="25">
        <v>5</v>
      </c>
      <c r="G10" s="27" t="s">
        <v>93</v>
      </c>
      <c r="H10" s="31" t="e">
        <f>D16/(D6+D7+D8+D9+D10+D11+D12+D13)</f>
        <v>#DIV/0!</v>
      </c>
      <c r="I10" s="40">
        <f>IF((D6+D7+D8+D9+D10+D11+D12+D13)&lt;=0,0,IF(H10&lt;=0,0,IF(H10&lt;0.3,1,IF(H10&gt;1,3,2))))</f>
        <v>0</v>
      </c>
    </row>
    <row r="11" spans="2:9" ht="20.100000000000001" customHeight="1" x14ac:dyDescent="0.25">
      <c r="B11" s="27" t="s">
        <v>103</v>
      </c>
      <c r="C11" s="26" t="s">
        <v>40</v>
      </c>
      <c r="D11" s="34"/>
      <c r="F11" s="25">
        <v>6</v>
      </c>
      <c r="G11" s="27" t="s">
        <v>94</v>
      </c>
      <c r="H11" s="31" t="e">
        <f>(D14-D8-D9)/(D16-D17)</f>
        <v>#DIV/0!</v>
      </c>
      <c r="I11" s="40">
        <f>IF(D16-D17&lt;=0,0,IF(H11&gt;=30,0,IF(H11&lt;5,3,IF(H11&gt;10,1,2))))</f>
        <v>0</v>
      </c>
    </row>
    <row r="12" spans="2:9" ht="20.100000000000001" customHeight="1" x14ac:dyDescent="0.25">
      <c r="B12" s="27" t="s">
        <v>104</v>
      </c>
      <c r="C12" s="26" t="s">
        <v>41</v>
      </c>
      <c r="D12" s="34"/>
      <c r="F12" s="25">
        <v>7</v>
      </c>
      <c r="G12" s="27" t="s">
        <v>95</v>
      </c>
      <c r="H12" s="31" t="e">
        <f>(D16/D11)</f>
        <v>#DIV/0!</v>
      </c>
      <c r="I12" s="40">
        <f>IF(D11&lt;0,0,IF(AND(D11=0,D16&gt;0),1,IF(AND(D11=0,D16&lt;=0),0,IF(H12&lt;=0,0,IF(H12&lt;0.5,1,IF(H12&gt;2,3,2))))))</f>
        <v>0</v>
      </c>
    </row>
    <row r="13" spans="2:9" ht="20.100000000000001" customHeight="1" x14ac:dyDescent="0.25">
      <c r="B13" s="27" t="s">
        <v>105</v>
      </c>
      <c r="C13" s="26" t="s">
        <v>42</v>
      </c>
      <c r="D13" s="34"/>
      <c r="F13" s="25">
        <v>8</v>
      </c>
      <c r="G13" s="27" t="s">
        <v>96</v>
      </c>
      <c r="H13" s="31" t="e">
        <f>(D12+D8+D9)/D14</f>
        <v>#DIV/0!</v>
      </c>
      <c r="I13" s="40">
        <f>IF(D14&lt;0,0,IF(AND(D14=0,(D12+D8+D9)&gt;0),3,IF(AND(D14=0,(D12+D8+D9)&lt;=0),0,IF(H13&lt;=0,0,IF(H13&gt;1.5,3,IF(H13&lt;0.5,1,2))))))</f>
        <v>0</v>
      </c>
    </row>
    <row r="14" spans="2:9" ht="20.100000000000001" customHeight="1" x14ac:dyDescent="0.25">
      <c r="B14" s="27" t="s">
        <v>106</v>
      </c>
      <c r="C14" s="26" t="s">
        <v>43</v>
      </c>
      <c r="D14" s="34"/>
      <c r="F14" s="28" t="s">
        <v>34</v>
      </c>
      <c r="G14" s="48" t="s">
        <v>97</v>
      </c>
      <c r="H14" s="48"/>
      <c r="I14" s="33">
        <f>SUM(I6:I13)</f>
        <v>0</v>
      </c>
    </row>
    <row r="15" spans="2:9" ht="20.100000000000001" customHeight="1" x14ac:dyDescent="0.25">
      <c r="B15" s="27" t="s">
        <v>107</v>
      </c>
      <c r="C15" s="26" t="s">
        <v>44</v>
      </c>
      <c r="D15" s="34"/>
      <c r="F15" s="4"/>
      <c r="G15" s="3"/>
      <c r="H15" s="4"/>
      <c r="I15" s="44"/>
    </row>
    <row r="16" spans="2:9" ht="20.100000000000001" customHeight="1" x14ac:dyDescent="0.25">
      <c r="B16" s="27" t="s">
        <v>108</v>
      </c>
      <c r="C16" s="26" t="s">
        <v>45</v>
      </c>
      <c r="D16" s="34"/>
      <c r="F16" s="4"/>
      <c r="G16" s="3"/>
      <c r="H16" s="4"/>
      <c r="I16" s="44"/>
    </row>
    <row r="17" spans="2:9" ht="20.100000000000001" customHeight="1" x14ac:dyDescent="0.25">
      <c r="B17" s="27" t="s">
        <v>109</v>
      </c>
      <c r="C17" s="26" t="s">
        <v>46</v>
      </c>
      <c r="D17" s="34"/>
      <c r="F17" s="4"/>
      <c r="G17" s="3"/>
      <c r="H17" s="4"/>
      <c r="I17" s="44"/>
    </row>
    <row r="18" spans="2:9" ht="20.100000000000001" customHeight="1" x14ac:dyDescent="0.25">
      <c r="B18" s="27" t="s">
        <v>110</v>
      </c>
      <c r="C18" s="26"/>
      <c r="D18" s="34"/>
    </row>
    <row r="19" spans="2:9" ht="20.100000000000001" customHeight="1" x14ac:dyDescent="0.25"/>
    <row r="20" spans="2:9" ht="20.100000000000001" customHeight="1" x14ac:dyDescent="0.25"/>
    <row r="21" spans="2:9" ht="20.100000000000001" customHeight="1" x14ac:dyDescent="0.25">
      <c r="B21" t="s">
        <v>149</v>
      </c>
    </row>
    <row r="22" spans="2:9" ht="20.100000000000001" customHeight="1" x14ac:dyDescent="0.25"/>
  </sheetData>
  <sheetProtection algorithmName="SHA-512" hashValue="ykDClk592e0nEBiCoAGuPl5mrYzN/byHIB55JjZ68AOtbI9geSvO/fhB4MDUH1KxVp2E6V0H+/XwVHUnz+3+YQ==" saltValue="i38i5FsrtPtD4dWrbRPPcA==" spinCount="100000" sheet="1" objects="1" scenarios="1"/>
  <mergeCells count="1">
    <mergeCell ref="G14:H1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3CF2-4CBE-44AF-BF4E-89B7398B6E1D}">
  <sheetPr>
    <tabColor rgb="FFF2A900"/>
  </sheetPr>
  <dimension ref="B1:I22"/>
  <sheetViews>
    <sheetView showGridLines="0" zoomScaleNormal="100" workbookViewId="0">
      <selection activeCell="D6" sqref="D6"/>
    </sheetView>
  </sheetViews>
  <sheetFormatPr defaultRowHeight="13.8" x14ac:dyDescent="0.25"/>
  <cols>
    <col min="2" max="2" width="58.8984375" customWidth="1"/>
    <col min="3" max="3" width="36.69921875" customWidth="1"/>
    <col min="4" max="4" width="19" customWidth="1"/>
    <col min="6" max="6" width="5.59765625" customWidth="1"/>
    <col min="7" max="7" width="29.8984375" customWidth="1"/>
    <col min="8" max="8" width="18.8984375" customWidth="1"/>
    <col min="9" max="9" width="7.59765625" customWidth="1"/>
  </cols>
  <sheetData>
    <row r="1" spans="2:9" ht="10.199999999999999" customHeight="1" x14ac:dyDescent="0.25"/>
    <row r="2" spans="2:9" ht="10.199999999999999" customHeight="1" x14ac:dyDescent="0.25"/>
    <row r="3" spans="2:9" ht="20.100000000000001" customHeight="1" x14ac:dyDescent="0.3">
      <c r="B3" s="2" t="s">
        <v>36</v>
      </c>
      <c r="C3" s="1"/>
      <c r="D3" s="1"/>
      <c r="F3" s="2" t="s">
        <v>32</v>
      </c>
    </row>
    <row r="4" spans="2:9" ht="9.9" customHeight="1" x14ac:dyDescent="0.25">
      <c r="B4" s="1"/>
      <c r="C4" s="1"/>
      <c r="D4" s="1"/>
    </row>
    <row r="5" spans="2:9" ht="30" customHeight="1" x14ac:dyDescent="0.25">
      <c r="B5" s="28" t="s">
        <v>62</v>
      </c>
      <c r="C5" s="29" t="s">
        <v>35</v>
      </c>
      <c r="D5" s="29" t="s">
        <v>68</v>
      </c>
      <c r="F5" s="28" t="s">
        <v>65</v>
      </c>
      <c r="G5" s="28" t="s">
        <v>66</v>
      </c>
      <c r="H5" s="29" t="s">
        <v>67</v>
      </c>
      <c r="I5" s="29" t="s">
        <v>33</v>
      </c>
    </row>
    <row r="6" spans="2:9" ht="20.100000000000001" customHeight="1" x14ac:dyDescent="0.25">
      <c r="B6" s="27" t="s">
        <v>98</v>
      </c>
      <c r="C6" s="26" t="s">
        <v>37</v>
      </c>
      <c r="D6" s="34"/>
      <c r="F6" s="25">
        <v>1</v>
      </c>
      <c r="G6" s="27" t="s">
        <v>89</v>
      </c>
      <c r="H6" s="31" t="e">
        <f>((D16-D17-D18)/(D6+D7+D8+D9+D10+D11+D12+D13))*100</f>
        <v>#DIV/0!</v>
      </c>
      <c r="I6" s="40">
        <f>IF(D16-D17&lt;=0,0,IF(AND(D16-D17-D18&lt;=0,D16-D17&gt;0),1,IF((D6+D7+D8+D9+D10+D11+D12+D13)&lt;=0,0,IF((H6)&lt;=0,0,IF(H6&lt;1.5,1,IF(H6&gt;3,3,2))))))</f>
        <v>0</v>
      </c>
    </row>
    <row r="7" spans="2:9" ht="20.100000000000001" customHeight="1" x14ac:dyDescent="0.25">
      <c r="B7" s="27" t="s">
        <v>99</v>
      </c>
      <c r="C7" s="26"/>
      <c r="D7" s="34"/>
      <c r="F7" s="25">
        <v>2</v>
      </c>
      <c r="G7" s="27" t="s">
        <v>90</v>
      </c>
      <c r="H7" s="31" t="e">
        <f>((D16-D17-D18)/((D6+D7+D8+D9+D10+D11+D12+D13)-(D14+D15)))*100</f>
        <v>#DIV/0!</v>
      </c>
      <c r="I7" s="40">
        <f>IF(D16-D17&lt;=0,0,IF(AND(D16-D17-D18&lt;=0,D16-D17&gt;0),1,IF(((D6+D7+D8+D9+D10+D11+D12+D13)-(D14+D15))&lt;=0,0,IF((H7)&lt;=0,0,IF(H7&lt;1.7,1,IF(H7&gt;4,3,2))))))</f>
        <v>0</v>
      </c>
    </row>
    <row r="8" spans="2:9" ht="20.100000000000001" customHeight="1" x14ac:dyDescent="0.25">
      <c r="B8" s="27" t="s">
        <v>100</v>
      </c>
      <c r="C8" s="26" t="s">
        <v>38</v>
      </c>
      <c r="D8" s="34"/>
      <c r="F8" s="25">
        <v>3</v>
      </c>
      <c r="G8" s="27" t="s">
        <v>91</v>
      </c>
      <c r="H8" s="31" t="e">
        <f>((D16-D17-D18)/D16)*100</f>
        <v>#DIV/0!</v>
      </c>
      <c r="I8" s="40">
        <f>IF(D16-D17&lt;=0,0,IF(AND(D16-D17-D18&lt;=0,D16-D17&gt;0),1,IF(D16&lt;=0,0,IF((H8)&lt;=0,0,IF(H8&lt;6,1,IF(H8&gt;15,3,2))))))</f>
        <v>0</v>
      </c>
    </row>
    <row r="9" spans="2:9" ht="20.100000000000001" customHeight="1" x14ac:dyDescent="0.25">
      <c r="B9" s="27" t="s">
        <v>101</v>
      </c>
      <c r="C9" s="26" t="s">
        <v>39</v>
      </c>
      <c r="D9" s="34"/>
      <c r="F9" s="25">
        <v>4</v>
      </c>
      <c r="G9" s="27" t="s">
        <v>92</v>
      </c>
      <c r="H9" s="31" t="e">
        <f>((D14+D15)/(D6+D7+D8+D9+D10+D11+D12+D13))*100</f>
        <v>#DIV/0!</v>
      </c>
      <c r="I9" s="40">
        <f>IF((D6+D7+D8+D9+D10+D11+D12+D13)&lt;=0,0,IF((H9)&gt;=100,0,IF(H9&lt;30,3,IF(H9&gt;50,1,2))))</f>
        <v>0</v>
      </c>
    </row>
    <row r="10" spans="2:9" ht="20.100000000000001" customHeight="1" x14ac:dyDescent="0.25">
      <c r="B10" s="27" t="s">
        <v>102</v>
      </c>
      <c r="C10" s="26"/>
      <c r="D10" s="34"/>
      <c r="F10" s="25">
        <v>5</v>
      </c>
      <c r="G10" s="27" t="s">
        <v>93</v>
      </c>
      <c r="H10" s="31" t="e">
        <f>D16/(D6+D7+D8+D9+D10+D11+D12+D13)</f>
        <v>#DIV/0!</v>
      </c>
      <c r="I10" s="40">
        <f>IF((D6+D7+D8+D9+D10+D11+D12+D13)&lt;=0,0,IF(H10&lt;=0,0,IF(H10&lt;0.3,1,IF(H10&gt;1,3,2))))</f>
        <v>0</v>
      </c>
    </row>
    <row r="11" spans="2:9" ht="20.100000000000001" customHeight="1" x14ac:dyDescent="0.25">
      <c r="B11" s="27" t="s">
        <v>103</v>
      </c>
      <c r="C11" s="26" t="s">
        <v>40</v>
      </c>
      <c r="D11" s="34"/>
      <c r="F11" s="25">
        <v>6</v>
      </c>
      <c r="G11" s="27" t="s">
        <v>94</v>
      </c>
      <c r="H11" s="31" t="e">
        <f>(D14-D8-D9)/(D16-D17)</f>
        <v>#DIV/0!</v>
      </c>
      <c r="I11" s="40">
        <f>IF(D16-D17&lt;=0,0,IF(H11&gt;=30,0,IF(H11&lt;5,3,IF(H11&gt;10,1,2))))</f>
        <v>0</v>
      </c>
    </row>
    <row r="12" spans="2:9" ht="20.100000000000001" customHeight="1" x14ac:dyDescent="0.25">
      <c r="B12" s="27" t="s">
        <v>104</v>
      </c>
      <c r="C12" s="26" t="s">
        <v>41</v>
      </c>
      <c r="D12" s="34"/>
      <c r="F12" s="25">
        <v>7</v>
      </c>
      <c r="G12" s="27" t="s">
        <v>95</v>
      </c>
      <c r="H12" s="31" t="e">
        <f>(D16/D11)</f>
        <v>#DIV/0!</v>
      </c>
      <c r="I12" s="40">
        <f>IF(D11&lt;0,0,IF(AND(D11=0,D16&gt;0),1,IF(AND(D11=0,D16&lt;=0),0,IF(H12&lt;=0,0,IF(H12&lt;0.5,1,IF(H12&gt;2,3,2))))))</f>
        <v>0</v>
      </c>
    </row>
    <row r="13" spans="2:9" ht="20.100000000000001" customHeight="1" x14ac:dyDescent="0.25">
      <c r="B13" s="27" t="s">
        <v>105</v>
      </c>
      <c r="C13" s="26" t="s">
        <v>42</v>
      </c>
      <c r="D13" s="34"/>
      <c r="F13" s="25">
        <v>8</v>
      </c>
      <c r="G13" s="27" t="s">
        <v>96</v>
      </c>
      <c r="H13" s="31" t="e">
        <f>(D12+D8+D9)/D14</f>
        <v>#DIV/0!</v>
      </c>
      <c r="I13" s="40">
        <f>IF(D14&lt;0,0,IF(AND(D14=0,(D12+D8+D9)&gt;0),3,IF(AND(D14=0,(D12+D8+D9)&lt;=0),0,IF(H13&lt;=0,0,IF(H13&gt;1.5,3,IF(H13&lt;0.5,1,2))))))</f>
        <v>0</v>
      </c>
    </row>
    <row r="14" spans="2:9" ht="20.100000000000001" customHeight="1" x14ac:dyDescent="0.25">
      <c r="B14" s="27" t="s">
        <v>106</v>
      </c>
      <c r="C14" s="26" t="s">
        <v>43</v>
      </c>
      <c r="D14" s="34"/>
      <c r="F14" s="38" t="s">
        <v>34</v>
      </c>
      <c r="G14" s="48" t="s">
        <v>97</v>
      </c>
      <c r="H14" s="48"/>
      <c r="I14" s="33">
        <f>SUM(I6:I13)</f>
        <v>0</v>
      </c>
    </row>
    <row r="15" spans="2:9" ht="20.100000000000001" customHeight="1" x14ac:dyDescent="0.25">
      <c r="B15" s="27" t="s">
        <v>107</v>
      </c>
      <c r="C15" s="26" t="s">
        <v>44</v>
      </c>
      <c r="D15" s="34"/>
      <c r="F15" s="4"/>
      <c r="G15" s="3"/>
      <c r="H15" s="4"/>
      <c r="I15" s="5"/>
    </row>
    <row r="16" spans="2:9" ht="20.100000000000001" customHeight="1" x14ac:dyDescent="0.25">
      <c r="B16" s="27" t="s">
        <v>108</v>
      </c>
      <c r="C16" s="26" t="s">
        <v>45</v>
      </c>
      <c r="D16" s="34"/>
      <c r="F16" s="4"/>
      <c r="G16" s="3"/>
      <c r="H16" s="4"/>
      <c r="I16" s="5"/>
    </row>
    <row r="17" spans="2:9" ht="20.100000000000001" customHeight="1" x14ac:dyDescent="0.25">
      <c r="B17" s="27" t="s">
        <v>109</v>
      </c>
      <c r="C17" s="26" t="s">
        <v>46</v>
      </c>
      <c r="D17" s="34"/>
      <c r="F17" s="4"/>
      <c r="G17" s="3"/>
      <c r="H17" s="4"/>
      <c r="I17" s="5"/>
    </row>
    <row r="18" spans="2:9" ht="20.100000000000001" customHeight="1" x14ac:dyDescent="0.25">
      <c r="B18" s="27" t="s">
        <v>110</v>
      </c>
      <c r="C18" s="26"/>
      <c r="D18" s="34"/>
    </row>
    <row r="19" spans="2:9" ht="20.100000000000001" customHeight="1" x14ac:dyDescent="0.25"/>
    <row r="20" spans="2:9" ht="20.100000000000001" customHeight="1" x14ac:dyDescent="0.25"/>
    <row r="21" spans="2:9" ht="20.100000000000001" customHeight="1" x14ac:dyDescent="0.25">
      <c r="B21" t="s">
        <v>149</v>
      </c>
    </row>
    <row r="22" spans="2:9" ht="20.100000000000001" customHeight="1" x14ac:dyDescent="0.25"/>
  </sheetData>
  <sheetProtection algorithmName="SHA-512" hashValue="3XwgBuSe/2J9uotzc6k+kuuy2Ff3pqaYGTp3lMvvWlYLk/eAA4FfAkMY6UNOOFlnuAqk0qZUjm7YbjnCFMZwkQ==" saltValue="7sf20/ufsRIEUBDlNwdFnA==" spinCount="100000" sheet="1" objects="1" scenarios="1"/>
  <mergeCells count="1">
    <mergeCell ref="G14:H1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EE19-8375-40E2-AD58-C6BF035449F0}">
  <sheetPr>
    <tabColor rgb="FFF2A900"/>
  </sheetPr>
  <dimension ref="B1:I22"/>
  <sheetViews>
    <sheetView showGridLines="0" zoomScaleNormal="100" workbookViewId="0">
      <selection activeCell="D6" sqref="D6"/>
    </sheetView>
  </sheetViews>
  <sheetFormatPr defaultRowHeight="13.8" x14ac:dyDescent="0.25"/>
  <cols>
    <col min="2" max="2" width="58.8984375" customWidth="1"/>
    <col min="3" max="3" width="36.69921875" customWidth="1"/>
    <col min="4" max="4" width="19" customWidth="1"/>
    <col min="6" max="6" width="5.59765625" customWidth="1"/>
    <col min="7" max="7" width="29.8984375" customWidth="1"/>
    <col min="8" max="8" width="18.8984375" customWidth="1"/>
    <col min="9" max="9" width="7.59765625" customWidth="1"/>
  </cols>
  <sheetData>
    <row r="1" spans="2:9" ht="10.199999999999999" customHeight="1" x14ac:dyDescent="0.25"/>
    <row r="2" spans="2:9" ht="10.199999999999999" customHeight="1" x14ac:dyDescent="0.25"/>
    <row r="3" spans="2:9" ht="20.100000000000001" customHeight="1" x14ac:dyDescent="0.3">
      <c r="B3" s="2" t="s">
        <v>36</v>
      </c>
      <c r="C3" s="1"/>
      <c r="D3" s="1"/>
      <c r="F3" s="2" t="s">
        <v>32</v>
      </c>
    </row>
    <row r="4" spans="2:9" ht="9.9" customHeight="1" x14ac:dyDescent="0.25">
      <c r="B4" s="1"/>
      <c r="C4" s="1"/>
      <c r="D4" s="1"/>
    </row>
    <row r="5" spans="2:9" ht="30" customHeight="1" x14ac:dyDescent="0.25">
      <c r="B5" s="28" t="s">
        <v>62</v>
      </c>
      <c r="C5" s="29" t="s">
        <v>35</v>
      </c>
      <c r="D5" s="29" t="s">
        <v>68</v>
      </c>
      <c r="F5" s="28" t="s">
        <v>65</v>
      </c>
      <c r="G5" s="28" t="s">
        <v>66</v>
      </c>
      <c r="H5" s="29" t="s">
        <v>67</v>
      </c>
      <c r="I5" s="29" t="s">
        <v>33</v>
      </c>
    </row>
    <row r="6" spans="2:9" ht="20.100000000000001" customHeight="1" x14ac:dyDescent="0.25">
      <c r="B6" s="27" t="s">
        <v>98</v>
      </c>
      <c r="C6" s="26" t="s">
        <v>37</v>
      </c>
      <c r="D6" s="34"/>
      <c r="F6" s="25">
        <v>1</v>
      </c>
      <c r="G6" s="27" t="s">
        <v>89</v>
      </c>
      <c r="H6" s="31" t="e">
        <f>((D16-D17-D18)/(D6+D7+D8+D9+D10+D11+D12+D13))*100</f>
        <v>#DIV/0!</v>
      </c>
      <c r="I6" s="40">
        <f>IF(D16-D17&lt;=0,0,IF(AND(D16-D17-D18&lt;=0,D16-D17&gt;0),1,IF((D6+D7+D8+D9+D10+D11+D12+D13)&lt;=0,0,IF((H6)&lt;=0,0,IF(H6&lt;1.5,1,IF(H6&gt;3,3,2))))))</f>
        <v>0</v>
      </c>
    </row>
    <row r="7" spans="2:9" ht="20.100000000000001" customHeight="1" x14ac:dyDescent="0.25">
      <c r="B7" s="27" t="s">
        <v>99</v>
      </c>
      <c r="C7" s="26"/>
      <c r="D7" s="34"/>
      <c r="F7" s="25">
        <v>2</v>
      </c>
      <c r="G7" s="27" t="s">
        <v>90</v>
      </c>
      <c r="H7" s="31" t="e">
        <f>((D16-D17-D18)/((D6+D7+D8+D9+D10+D11+D12+D13)-(D14+D15)))*100</f>
        <v>#DIV/0!</v>
      </c>
      <c r="I7" s="40">
        <f>IF(D16-D17&lt;=0,0,IF(AND(D16-D17-D18&lt;=0,D16-D17&gt;0),1,IF(((D6+D7+D8+D9+D10+D11+D12+D13)-(D14+D15))&lt;=0,0,IF((H7)&lt;=0,0,IF(H7&lt;1.7,1,IF(H7&gt;4,3,2))))))</f>
        <v>0</v>
      </c>
    </row>
    <row r="8" spans="2:9" ht="20.100000000000001" customHeight="1" x14ac:dyDescent="0.25">
      <c r="B8" s="27" t="s">
        <v>100</v>
      </c>
      <c r="C8" s="26" t="s">
        <v>38</v>
      </c>
      <c r="D8" s="34"/>
      <c r="F8" s="25">
        <v>3</v>
      </c>
      <c r="G8" s="27" t="s">
        <v>91</v>
      </c>
      <c r="H8" s="31" t="e">
        <f>((D16-D17-D18)/D16)*100</f>
        <v>#DIV/0!</v>
      </c>
      <c r="I8" s="40">
        <f>IF(D16-D17&lt;=0,0,IF(AND(D16-D17-D18&lt;=0,D16-D17&gt;0),1,IF(D16&lt;=0,0,IF((H8)&lt;=0,0,IF(H8&lt;6,1,IF(H8&gt;15,3,2))))))</f>
        <v>0</v>
      </c>
    </row>
    <row r="9" spans="2:9" ht="20.100000000000001" customHeight="1" x14ac:dyDescent="0.25">
      <c r="B9" s="27" t="s">
        <v>101</v>
      </c>
      <c r="C9" s="26" t="s">
        <v>39</v>
      </c>
      <c r="D9" s="34"/>
      <c r="F9" s="25">
        <v>4</v>
      </c>
      <c r="G9" s="27" t="s">
        <v>92</v>
      </c>
      <c r="H9" s="31" t="e">
        <f>((D14+D15)/(D6+D7+D8+D9+D10+D11+D12+D13))*100</f>
        <v>#DIV/0!</v>
      </c>
      <c r="I9" s="40">
        <f>IF((D6+D7+D8+D9+D10+D11+D12+D13)&lt;=0,0,IF((H9)&gt;=100,0,IF(H9&lt;30,3,IF(H9&gt;50,1,2))))</f>
        <v>0</v>
      </c>
    </row>
    <row r="10" spans="2:9" ht="20.100000000000001" customHeight="1" x14ac:dyDescent="0.25">
      <c r="B10" s="27" t="s">
        <v>102</v>
      </c>
      <c r="C10" s="26"/>
      <c r="D10" s="34"/>
      <c r="F10" s="25">
        <v>5</v>
      </c>
      <c r="G10" s="27" t="s">
        <v>93</v>
      </c>
      <c r="H10" s="31" t="e">
        <f>D16/(D6+D7+D8+D9+D10+D11+D12+D13)</f>
        <v>#DIV/0!</v>
      </c>
      <c r="I10" s="40">
        <f>IF((D6+D7+D8+D9+D10+D11+D12+D13)&lt;=0,0,IF(H10&lt;=0,0,IF(H10&lt;0.3,1,IF(H10&gt;1,3,2))))</f>
        <v>0</v>
      </c>
    </row>
    <row r="11" spans="2:9" ht="20.100000000000001" customHeight="1" x14ac:dyDescent="0.25">
      <c r="B11" s="27" t="s">
        <v>103</v>
      </c>
      <c r="C11" s="26" t="s">
        <v>40</v>
      </c>
      <c r="D11" s="34"/>
      <c r="F11" s="25">
        <v>6</v>
      </c>
      <c r="G11" s="27" t="s">
        <v>94</v>
      </c>
      <c r="H11" s="31" t="e">
        <f>(D14-D8-D9)/(D16-D17)</f>
        <v>#DIV/0!</v>
      </c>
      <c r="I11" s="40">
        <f>IF(D16-D17&lt;=0,0,IF(H11&gt;=30,0,IF(H11&lt;5,3,IF(H11&gt;10,1,2))))</f>
        <v>0</v>
      </c>
    </row>
    <row r="12" spans="2:9" ht="20.100000000000001" customHeight="1" x14ac:dyDescent="0.25">
      <c r="B12" s="27" t="s">
        <v>104</v>
      </c>
      <c r="C12" s="26" t="s">
        <v>41</v>
      </c>
      <c r="D12" s="34"/>
      <c r="F12" s="25">
        <v>7</v>
      </c>
      <c r="G12" s="27" t="s">
        <v>95</v>
      </c>
      <c r="H12" s="31" t="e">
        <f>(D16/D11)</f>
        <v>#DIV/0!</v>
      </c>
      <c r="I12" s="40">
        <f>IF(D11&lt;0,0,IF(AND(D11=0,D16&gt;0),1,IF(AND(D11=0,D16&lt;=0),0,IF(H12&lt;=0,0,IF(H12&lt;0.5,1,IF(H12&gt;2,3,2))))))</f>
        <v>0</v>
      </c>
    </row>
    <row r="13" spans="2:9" ht="20.100000000000001" customHeight="1" x14ac:dyDescent="0.25">
      <c r="B13" s="27" t="s">
        <v>105</v>
      </c>
      <c r="C13" s="26" t="s">
        <v>42</v>
      </c>
      <c r="D13" s="34"/>
      <c r="F13" s="25">
        <v>8</v>
      </c>
      <c r="G13" s="27" t="s">
        <v>96</v>
      </c>
      <c r="H13" s="31" t="e">
        <f>(D12+D8+D9)/D14</f>
        <v>#DIV/0!</v>
      </c>
      <c r="I13" s="40">
        <f>IF(D14&lt;0,0,IF(AND(D14=0,(D12+D8+D9)&gt;0),3,IF(AND(D14=0,(D12+D8+D9)&lt;=0),0,IF(H13&lt;=0,0,IF(H13&gt;1.5,3,IF(H13&lt;0.5,1,2))))))</f>
        <v>0</v>
      </c>
    </row>
    <row r="14" spans="2:9" ht="20.100000000000001" customHeight="1" x14ac:dyDescent="0.25">
      <c r="B14" s="27" t="s">
        <v>106</v>
      </c>
      <c r="C14" s="26" t="s">
        <v>43</v>
      </c>
      <c r="D14" s="34"/>
      <c r="F14" s="28" t="s">
        <v>34</v>
      </c>
      <c r="G14" s="48" t="s">
        <v>97</v>
      </c>
      <c r="H14" s="48"/>
      <c r="I14" s="33">
        <f>SUM(I6:I13)</f>
        <v>0</v>
      </c>
    </row>
    <row r="15" spans="2:9" ht="20.100000000000001" customHeight="1" x14ac:dyDescent="0.25">
      <c r="B15" s="27" t="s">
        <v>107</v>
      </c>
      <c r="C15" s="26" t="s">
        <v>44</v>
      </c>
      <c r="D15" s="34"/>
      <c r="F15" s="4"/>
      <c r="G15" s="3"/>
      <c r="H15" s="4"/>
      <c r="I15" s="44"/>
    </row>
    <row r="16" spans="2:9" ht="20.100000000000001" customHeight="1" x14ac:dyDescent="0.25">
      <c r="B16" s="27" t="s">
        <v>108</v>
      </c>
      <c r="C16" s="26" t="s">
        <v>45</v>
      </c>
      <c r="D16" s="34"/>
      <c r="F16" s="4"/>
      <c r="G16" s="3"/>
      <c r="H16" s="4"/>
      <c r="I16" s="44"/>
    </row>
    <row r="17" spans="2:9" ht="20.100000000000001" customHeight="1" x14ac:dyDescent="0.25">
      <c r="B17" s="27" t="s">
        <v>109</v>
      </c>
      <c r="C17" s="26" t="s">
        <v>46</v>
      </c>
      <c r="D17" s="34"/>
      <c r="F17" s="4"/>
      <c r="G17" s="3"/>
      <c r="H17" s="4"/>
      <c r="I17" s="5"/>
    </row>
    <row r="18" spans="2:9" ht="20.100000000000001" customHeight="1" x14ac:dyDescent="0.25">
      <c r="B18" s="27" t="s">
        <v>110</v>
      </c>
      <c r="C18" s="26"/>
      <c r="D18" s="34"/>
    </row>
    <row r="19" spans="2:9" ht="20.100000000000001" customHeight="1" x14ac:dyDescent="0.25"/>
    <row r="20" spans="2:9" ht="20.100000000000001" customHeight="1" x14ac:dyDescent="0.25"/>
    <row r="21" spans="2:9" ht="20.100000000000001" customHeight="1" x14ac:dyDescent="0.25">
      <c r="B21" t="s">
        <v>149</v>
      </c>
    </row>
    <row r="22" spans="2:9" ht="20.100000000000001" customHeight="1" x14ac:dyDescent="0.25"/>
  </sheetData>
  <sheetProtection algorithmName="SHA-512" hashValue="MZCTPVlS5olk97npXt25RQnFCXjDiXG2AlW8tVVpQjmoNzoqKOLMjphGNcUhQE9z0cOJHn652Bg9LiBoqAj8wg==" saltValue="LR60OnCPB2AbzgoIwqne0A==" spinCount="100000" sheet="1" objects="1" scenarios="1"/>
  <mergeCells count="1">
    <mergeCell ref="G14:H1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9C0AD-7B68-458C-83A9-2B3AE1D93C2E}">
  <sheetPr>
    <tabColor rgb="FF703F2A"/>
  </sheetPr>
  <dimension ref="B1:J13"/>
  <sheetViews>
    <sheetView showGridLines="0" zoomScaleNormal="100" workbookViewId="0">
      <selection activeCell="A44" sqref="A44"/>
    </sheetView>
  </sheetViews>
  <sheetFormatPr defaultRowHeight="13.8" x14ac:dyDescent="0.25"/>
  <cols>
    <col min="2" max="4" width="18.59765625" customWidth="1"/>
    <col min="5" max="5" width="8.69921875" customWidth="1"/>
    <col min="6" max="6" width="7.59765625" customWidth="1"/>
    <col min="7" max="7" width="39.8984375" customWidth="1"/>
    <col min="8" max="8" width="19" bestFit="1" customWidth="1"/>
    <col min="9" max="9" width="9.3984375" bestFit="1" customWidth="1"/>
    <col min="10" max="10" width="62.09765625" customWidth="1"/>
  </cols>
  <sheetData>
    <row r="1" spans="2:10" ht="10.199999999999999" customHeight="1" x14ac:dyDescent="0.25"/>
    <row r="2" spans="2:10" ht="10.199999999999999" customHeight="1" x14ac:dyDescent="0.25"/>
    <row r="3" spans="2:10" ht="20.100000000000001" customHeight="1" x14ac:dyDescent="0.3">
      <c r="B3" s="2" t="s">
        <v>59</v>
      </c>
      <c r="C3" s="1"/>
      <c r="D3" s="1"/>
      <c r="F3" s="2" t="s">
        <v>47</v>
      </c>
    </row>
    <row r="4" spans="2:10" ht="9.9" customHeight="1" x14ac:dyDescent="0.25">
      <c r="B4" s="1"/>
      <c r="C4" s="1"/>
      <c r="D4" s="1"/>
    </row>
    <row r="5" spans="2:10" ht="30" customHeight="1" x14ac:dyDescent="0.25">
      <c r="B5" s="28" t="s">
        <v>69</v>
      </c>
      <c r="C5" s="29" t="s">
        <v>70</v>
      </c>
      <c r="D5" s="29" t="s">
        <v>71</v>
      </c>
      <c r="E5" s="39"/>
      <c r="F5" s="28" t="s">
        <v>72</v>
      </c>
      <c r="G5" s="28" t="s">
        <v>73</v>
      </c>
      <c r="H5" s="28" t="s">
        <v>74</v>
      </c>
      <c r="I5" s="46" t="s">
        <v>48</v>
      </c>
      <c r="J5" s="28" t="s">
        <v>49</v>
      </c>
    </row>
    <row r="6" spans="2:10" ht="20.100000000000001" customHeight="1" x14ac:dyDescent="0.25">
      <c r="B6" s="45" t="s">
        <v>50</v>
      </c>
      <c r="C6" s="40">
        <v>18</v>
      </c>
      <c r="D6" s="40">
        <v>24</v>
      </c>
      <c r="F6" s="25">
        <v>3</v>
      </c>
      <c r="G6" s="27" t="s">
        <v>82</v>
      </c>
      <c r="H6" s="31">
        <f>('1. období - ÚČ'!J14+'2. období - ÚČ'!J14+'3. období - ÚČ'!J14)/3</f>
        <v>0</v>
      </c>
      <c r="I6" s="47" t="str">
        <f>IF(H6&lt;=D10,$B$10,IF(H6&lt;=D9,$B$9,IF(H6&lt;=D8,$B$8,IF(H6&gt;D7,$B$6,$B$7))))</f>
        <v>E - NE</v>
      </c>
      <c r="J6" s="35" t="s">
        <v>75</v>
      </c>
    </row>
    <row r="7" spans="2:10" ht="20.100000000000001" customHeight="1" x14ac:dyDescent="0.25">
      <c r="B7" s="45" t="s">
        <v>51</v>
      </c>
      <c r="C7" s="40">
        <v>11</v>
      </c>
      <c r="D7" s="40">
        <v>18</v>
      </c>
      <c r="F7" s="25">
        <v>2</v>
      </c>
      <c r="G7" s="27" t="s">
        <v>83</v>
      </c>
      <c r="H7" s="31">
        <f>('1. období - ÚČ'!J14+'2. období - ÚČ'!J14)/2</f>
        <v>0</v>
      </c>
      <c r="I7" s="47" t="str">
        <f>IF(H7&lt;=D10,$B$10,IF(H7&lt;=D9,$B$9,IF(H7&lt;=D8,$B$8,IF(H7&gt;D7,$B$6,$B$7))))</f>
        <v>E - NE</v>
      </c>
      <c r="J7" s="35" t="s">
        <v>76</v>
      </c>
    </row>
    <row r="8" spans="2:10" ht="20.100000000000001" customHeight="1" x14ac:dyDescent="0.25">
      <c r="B8" s="45" t="s">
        <v>52</v>
      </c>
      <c r="C8" s="40">
        <v>7</v>
      </c>
      <c r="D8" s="40">
        <v>11</v>
      </c>
      <c r="F8" s="25">
        <v>3</v>
      </c>
      <c r="G8" s="27" t="s">
        <v>84</v>
      </c>
      <c r="H8" s="31">
        <f>('1. období - DE'!I14+'2. období - DE'!I14+'3. období - DE'!I14)/3</f>
        <v>0</v>
      </c>
      <c r="I8" s="47" t="str">
        <f>IF(H8&lt;=D10,$B$10,IF(H8&lt;=D9,$B$9,IF(H8&lt;=D8,$B$8,IF(H8&gt;D7,$B$6,$B$7))))</f>
        <v>E - NE</v>
      </c>
      <c r="J8" s="35" t="s">
        <v>77</v>
      </c>
    </row>
    <row r="9" spans="2:10" ht="20.100000000000001" customHeight="1" x14ac:dyDescent="0.25">
      <c r="B9" s="26" t="s">
        <v>53</v>
      </c>
      <c r="C9" s="37">
        <v>5</v>
      </c>
      <c r="D9" s="37">
        <v>7</v>
      </c>
      <c r="F9" s="25">
        <v>2</v>
      </c>
      <c r="G9" s="27" t="s">
        <v>85</v>
      </c>
      <c r="H9" s="31">
        <f>('1. období - DE'!I14+'2. období - DE'!I14)/2</f>
        <v>0</v>
      </c>
      <c r="I9" s="47" t="str">
        <f>IF(H9&lt;=D10,$B$10,IF(H9&lt;=D9,$B$9,IF(H9&lt;=D8,$B$8,IF(H9&gt;D7,$B$6,$B$7))))</f>
        <v>E - NE</v>
      </c>
      <c r="J9" s="35" t="s">
        <v>78</v>
      </c>
    </row>
    <row r="10" spans="2:10" ht="20.100000000000001" customHeight="1" x14ac:dyDescent="0.25">
      <c r="B10" s="26" t="s">
        <v>54</v>
      </c>
      <c r="C10" s="37">
        <v>0</v>
      </c>
      <c r="D10" s="37">
        <v>5</v>
      </c>
      <c r="F10" s="25">
        <v>3</v>
      </c>
      <c r="G10" s="27" t="s">
        <v>86</v>
      </c>
      <c r="H10" s="31">
        <f>('1. období - ÚČ'!J14+'2. období - ÚČ'!J14+'3. období - DE'!I14)/3</f>
        <v>0</v>
      </c>
      <c r="I10" s="47" t="str">
        <f>IF(H10&lt;=D10,$B$10,IF(H10&lt;=D9,$B$9,IF(H10&lt;=D8,$B$8,IF(H10&gt;D7,$B$6,$B$7))))</f>
        <v>E - NE</v>
      </c>
      <c r="J10" s="35" t="s">
        <v>79</v>
      </c>
    </row>
    <row r="11" spans="2:10" ht="20.100000000000001" customHeight="1" x14ac:dyDescent="0.25">
      <c r="B11" s="3"/>
      <c r="C11" s="4"/>
      <c r="D11" s="6"/>
      <c r="F11" s="25">
        <v>3</v>
      </c>
      <c r="G11" s="27" t="s">
        <v>87</v>
      </c>
      <c r="H11" s="31">
        <f>('1. období - ÚČ'!J14+'2. období - DE'!I14+'3. období - DE'!I14)/3</f>
        <v>0</v>
      </c>
      <c r="I11" s="47" t="str">
        <f>IF(H11&lt;=D10,$B$10,IF(H11&lt;=D9,$B$9,IF(H11&lt;=D8,$B$8,IF(H11&gt;D7,$B$6,$B$7))))</f>
        <v>E - NE</v>
      </c>
      <c r="J11" s="35" t="s">
        <v>80</v>
      </c>
    </row>
    <row r="12" spans="2:10" ht="20.100000000000001" customHeight="1" x14ac:dyDescent="0.25">
      <c r="B12" s="3"/>
      <c r="C12" s="4"/>
      <c r="D12" s="6"/>
      <c r="F12" s="25">
        <v>2</v>
      </c>
      <c r="G12" s="27" t="s">
        <v>88</v>
      </c>
      <c r="H12" s="31">
        <f>('1. období - ÚČ'!J14+'2. období - DE'!I14)/2</f>
        <v>0</v>
      </c>
      <c r="I12" s="47" t="str">
        <f>IF(H12&lt;=D10,$B$10,IF(H12&lt;=D9,$B$9,IF(H12&lt;=D8,$B$8,IF(H12&gt;D7,$B$6,$B$7))))</f>
        <v>E - NE</v>
      </c>
      <c r="J12" s="35" t="s">
        <v>81</v>
      </c>
    </row>
    <row r="13" spans="2:10" x14ac:dyDescent="0.25">
      <c r="B13" s="3"/>
      <c r="C13" s="4"/>
      <c r="D13" s="6"/>
      <c r="F13" s="4"/>
      <c r="G13" s="36"/>
      <c r="H13" s="4"/>
      <c r="J13" s="5"/>
    </row>
  </sheetData>
  <sheetProtection algorithmName="SHA-512" hashValue="K+eJ7njdWJHY+QIlC8Xea7elD/fneiNM05etAnkeMCeUoexI4khDePCyo2udXTMTspdQSwIuk8QmxeJG7EnVkw==" saltValue="F4W53NleNgXcAOO/MDq1Sw==" spinCount="100000" sheet="1"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Postup</vt:lpstr>
      <vt:lpstr>1. období - ÚČ</vt:lpstr>
      <vt:lpstr>2. období - ÚČ</vt:lpstr>
      <vt:lpstr>3. období - ÚČ</vt:lpstr>
      <vt:lpstr>1. období - DE</vt:lpstr>
      <vt:lpstr>2. období - DE</vt:lpstr>
      <vt:lpstr>3. období - DE</vt:lpstr>
      <vt:lpstr>Bodování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Lísková Anna Ing.</dc:creator>
  <cp:lastModifiedBy>Lísková Anna Ing.</cp:lastModifiedBy>
  <cp:lastPrinted>2025-11-07T13:39:08Z</cp:lastPrinted>
  <dcterms:created xsi:type="dcterms:W3CDTF">2015-06-05T18:19:34Z</dcterms:created>
  <dcterms:modified xsi:type="dcterms:W3CDTF">2025-11-11T09:52:03Z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39f71f-e64d-4c74-bf23-a9d7326c3889_Enabled">
    <vt:lpwstr>true</vt:lpwstr>
  </property>
  <property fmtid="{D5CDD505-2E9C-101B-9397-08002B2CF9AE}" pid="3" name="MSIP_Label_ef39f71f-e64d-4c74-bf23-a9d7326c3889_SetDate">
    <vt:lpwstr>2025-08-22T11:58:15Z</vt:lpwstr>
  </property>
  <property fmtid="{D5CDD505-2E9C-101B-9397-08002B2CF9AE}" pid="4" name="MSIP_Label_ef39f71f-e64d-4c74-bf23-a9d7326c3889_Method">
    <vt:lpwstr>Standard</vt:lpwstr>
  </property>
  <property fmtid="{D5CDD505-2E9C-101B-9397-08002B2CF9AE}" pid="5" name="MSIP_Label_ef39f71f-e64d-4c74-bf23-a9d7326c3889_Name">
    <vt:lpwstr>VEŘEJNÉ</vt:lpwstr>
  </property>
  <property fmtid="{D5CDD505-2E9C-101B-9397-08002B2CF9AE}" pid="6" name="MSIP_Label_ef39f71f-e64d-4c74-bf23-a9d7326c3889_SiteId">
    <vt:lpwstr>7c0de962-bcda-4490-991f-b971afe61ed9</vt:lpwstr>
  </property>
  <property fmtid="{D5CDD505-2E9C-101B-9397-08002B2CF9AE}" pid="7" name="MSIP_Label_ef39f71f-e64d-4c74-bf23-a9d7326c3889_ActionId">
    <vt:lpwstr>00f5bb05-b108-4106-a311-82bac638b8a0</vt:lpwstr>
  </property>
  <property fmtid="{D5CDD505-2E9C-101B-9397-08002B2CF9AE}" pid="8" name="MSIP_Label_ef39f71f-e64d-4c74-bf23-a9d7326c3889_ContentBits">
    <vt:lpwstr>0</vt:lpwstr>
  </property>
  <property fmtid="{D5CDD505-2E9C-101B-9397-08002B2CF9AE}" pid="9" name="MSIP_Label_ef39f71f-e64d-4c74-bf23-a9d7326c3889_Tag">
    <vt:lpwstr>10, 3, 0, 1</vt:lpwstr>
  </property>
</Properties>
</file>