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donos\Documents\Dokumenty\42P TU 2023\220731 MTÚ-Mladí-aktualizace SO\230814 Formuláře\"/>
    </mc:Choice>
  </mc:AlternateContent>
  <xr:revisionPtr revIDLastSave="0" documentId="13_ncr:1_{817B82AE-4B9D-4F67-9D88-DF646EB172B4}" xr6:coauthVersionLast="47" xr6:coauthVersionMax="47" xr10:uidLastSave="{00000000-0000-0000-0000-000000000000}"/>
  <workbookProtection workbookAlgorithmName="SHA-512" workbookHashValue="q4yP64bdFHcUXA2DYa+DO6tcZTUuVz/wRUEIig21XW7m1blJu1dFZVKTgWZ4+SqhKdaR6hrvIFOC3vUoVSYkuA==" workbookSaltValue="VGWofsT09DP8blIsgXWVKQ==" workbookSpinCount="100000" lockStructure="1"/>
  <bookViews>
    <workbookView xWindow="-120" yWindow="-120" windowWidth="29040" windowHeight="15840" xr2:uid="{B6DA5FD3-45C0-4DE3-87C7-4BADE972E5CF}"/>
  </bookViews>
  <sheets>
    <sheet name="Tabulky_zadani" sheetId="5" r:id="rId1"/>
    <sheet name="Propocet_ciselniky" sheetId="4" state="veryHidden" r:id="rId2"/>
    <sheet name="Popis_typologie_TF8" sheetId="6" r:id="rId3"/>
    <sheet name="vysvětlivky" sheetId="7" r:id="rId4"/>
  </sheets>
  <definedNames>
    <definedName name="_xlnm._FilterDatabase" localSheetId="1" hidden="1">Propocet_ciselniky!$A$1:$I$213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14" i="5"/>
  <c r="F243" i="4"/>
  <c r="F244" i="4"/>
  <c r="F245" i="4"/>
  <c r="F246" i="4"/>
  <c r="F247" i="4"/>
  <c r="F248" i="4"/>
  <c r="F249" i="4"/>
  <c r="F250" i="4"/>
  <c r="F251" i="4"/>
  <c r="F252" i="4"/>
  <c r="K243" i="4"/>
  <c r="K244" i="4"/>
  <c r="K245" i="4"/>
  <c r="K246" i="4"/>
  <c r="V94" i="4"/>
  <c r="V95" i="4"/>
  <c r="V96" i="4"/>
  <c r="S95" i="4"/>
  <c r="I244" i="4" s="1"/>
  <c r="F122" i="5"/>
  <c r="S96" i="4" s="1"/>
  <c r="I245" i="4" s="1"/>
  <c r="F121" i="5"/>
  <c r="F120" i="5"/>
  <c r="S94" i="4" s="1"/>
  <c r="I243" i="4" s="1"/>
  <c r="F119" i="5"/>
  <c r="E22" i="4" l="1"/>
  <c r="F8" i="5"/>
  <c r="K249" i="4"/>
  <c r="K250" i="4"/>
  <c r="K251" i="4"/>
  <c r="V90" i="4"/>
  <c r="V91" i="4"/>
  <c r="V92" i="4"/>
  <c r="V93" i="4"/>
  <c r="P91" i="4"/>
  <c r="P92" i="4"/>
  <c r="P93" i="4"/>
  <c r="N93" i="4"/>
  <c r="N92" i="4"/>
  <c r="N91" i="4"/>
  <c r="F114" i="5"/>
  <c r="S91" i="4" s="1"/>
  <c r="I249" i="4" s="1"/>
  <c r="F115" i="5"/>
  <c r="S92" i="4" s="1"/>
  <c r="I250" i="4" s="1"/>
  <c r="F116" i="5"/>
  <c r="S93" i="4" s="1"/>
  <c r="I251" i="4" s="1"/>
  <c r="F117" i="5"/>
  <c r="F118" i="5"/>
  <c r="S89" i="4" s="1"/>
  <c r="I247" i="4" s="1"/>
  <c r="R93" i="4"/>
  <c r="R92" i="4"/>
  <c r="R91" i="4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7" i="5"/>
  <c r="M118" i="5"/>
  <c r="F12" i="5"/>
  <c r="N90" i="4"/>
  <c r="N89" i="4"/>
  <c r="N88" i="4"/>
  <c r="P90" i="4"/>
  <c r="P89" i="4"/>
  <c r="P88" i="4"/>
  <c r="R89" i="4"/>
  <c r="R90" i="4"/>
  <c r="R88" i="4"/>
  <c r="S61" i="4"/>
  <c r="S53" i="4"/>
  <c r="S34" i="4"/>
  <c r="S31" i="4"/>
  <c r="K247" i="4"/>
  <c r="K248" i="4"/>
  <c r="V89" i="4"/>
  <c r="V88" i="4"/>
  <c r="K218" i="4"/>
  <c r="F218" i="4"/>
  <c r="K217" i="4"/>
  <c r="F217" i="4"/>
  <c r="K216" i="4"/>
  <c r="F216" i="4"/>
  <c r="K215" i="4"/>
  <c r="F215" i="4"/>
  <c r="K214" i="4"/>
  <c r="F214" i="4"/>
  <c r="K213" i="4"/>
  <c r="F213" i="4"/>
  <c r="K212" i="4"/>
  <c r="F212" i="4"/>
  <c r="K211" i="4"/>
  <c r="F211" i="4"/>
  <c r="K210" i="4"/>
  <c r="F210" i="4"/>
  <c r="K209" i="4"/>
  <c r="F209" i="4"/>
  <c r="K208" i="4"/>
  <c r="F208" i="4"/>
  <c r="K207" i="4"/>
  <c r="F207" i="4"/>
  <c r="K206" i="4"/>
  <c r="F206" i="4"/>
  <c r="K205" i="4"/>
  <c r="F205" i="4"/>
  <c r="K204" i="4"/>
  <c r="F204" i="4"/>
  <c r="K203" i="4"/>
  <c r="F203" i="4"/>
  <c r="K202" i="4"/>
  <c r="F202" i="4"/>
  <c r="K201" i="4"/>
  <c r="F201" i="4"/>
  <c r="K200" i="4"/>
  <c r="F200" i="4"/>
  <c r="K199" i="4"/>
  <c r="F199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F18" i="5"/>
  <c r="F16" i="5"/>
  <c r="AJ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42" i="4"/>
  <c r="K241" i="4"/>
  <c r="K240" i="4"/>
  <c r="K239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42" i="4"/>
  <c r="F241" i="4"/>
  <c r="F240" i="4"/>
  <c r="F239" i="4"/>
  <c r="V99" i="4"/>
  <c r="V100" i="4"/>
  <c r="V101" i="4"/>
  <c r="F113" i="5"/>
  <c r="S87" i="4" s="1"/>
  <c r="I238" i="4" s="1"/>
  <c r="F112" i="5"/>
  <c r="S86" i="4" s="1"/>
  <c r="I237" i="4" s="1"/>
  <c r="F111" i="5"/>
  <c r="S85" i="4" s="1"/>
  <c r="I236" i="4" s="1"/>
  <c r="F110" i="5"/>
  <c r="S84" i="4" s="1"/>
  <c r="I235" i="4" s="1"/>
  <c r="F109" i="5"/>
  <c r="S83" i="4" s="1"/>
  <c r="I234" i="4" s="1"/>
  <c r="F108" i="5"/>
  <c r="S82" i="4" s="1"/>
  <c r="I233" i="4" s="1"/>
  <c r="F107" i="5"/>
  <c r="S81" i="4" s="1"/>
  <c r="I232" i="4" s="1"/>
  <c r="F106" i="5"/>
  <c r="S80" i="4" s="1"/>
  <c r="I231" i="4" s="1"/>
  <c r="F105" i="5"/>
  <c r="S79" i="4" s="1"/>
  <c r="I230" i="4" s="1"/>
  <c r="F104" i="5"/>
  <c r="S78" i="4" s="1"/>
  <c r="I229" i="4" s="1"/>
  <c r="F103" i="5"/>
  <c r="S77" i="4" s="1"/>
  <c r="I228" i="4" s="1"/>
  <c r="F102" i="5"/>
  <c r="S76" i="4" s="1"/>
  <c r="I227" i="4" s="1"/>
  <c r="F101" i="5"/>
  <c r="S75" i="4" s="1"/>
  <c r="I226" i="4" s="1"/>
  <c r="F100" i="5"/>
  <c r="S74" i="4" s="1"/>
  <c r="I225" i="4" s="1"/>
  <c r="F99" i="5"/>
  <c r="S73" i="4" s="1"/>
  <c r="I224" i="4" s="1"/>
  <c r="F98" i="5"/>
  <c r="S72" i="4" s="1"/>
  <c r="I223" i="4" s="1"/>
  <c r="F97" i="5"/>
  <c r="S71" i="4" s="1"/>
  <c r="I222" i="4" s="1"/>
  <c r="F96" i="5"/>
  <c r="S70" i="4" s="1"/>
  <c r="I221" i="4" s="1"/>
  <c r="F95" i="5"/>
  <c r="S69" i="4" s="1"/>
  <c r="I220" i="4" s="1"/>
  <c r="F94" i="5"/>
  <c r="S68" i="4" s="1"/>
  <c r="I219" i="4" s="1"/>
  <c r="F91" i="5"/>
  <c r="S99" i="4" s="1"/>
  <c r="S90" i="4"/>
  <c r="I248" i="4" s="1"/>
  <c r="S88" i="4"/>
  <c r="I246" i="4" s="1"/>
  <c r="F93" i="5"/>
  <c r="S101" i="4" s="1"/>
  <c r="I242" i="4" l="1"/>
  <c r="E21" i="4"/>
  <c r="I240" i="4"/>
  <c r="E11" i="4" s="1"/>
  <c r="C39" i="4" s="1"/>
  <c r="D17" i="5" s="1"/>
  <c r="I208" i="4"/>
  <c r="I216" i="4"/>
  <c r="I200" i="4"/>
  <c r="I202" i="4"/>
  <c r="I210" i="4"/>
  <c r="I218" i="4"/>
  <c r="I204" i="4"/>
  <c r="I212" i="4"/>
  <c r="I206" i="4"/>
  <c r="I214" i="4"/>
  <c r="I199" i="4"/>
  <c r="I203" i="4"/>
  <c r="I207" i="4"/>
  <c r="I211" i="4"/>
  <c r="I215" i="4"/>
  <c r="I201" i="4"/>
  <c r="I205" i="4"/>
  <c r="I209" i="4"/>
  <c r="I213" i="4"/>
  <c r="I217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E20" i="4" l="1"/>
  <c r="C42" i="4" s="1"/>
  <c r="K173" i="4"/>
  <c r="F173" i="4"/>
  <c r="K63" i="4"/>
  <c r="F63" i="4"/>
  <c r="V54" i="4"/>
  <c r="G76" i="5"/>
  <c r="F76" i="5"/>
  <c r="S54" i="4" l="1"/>
  <c r="I173" i="4" s="1"/>
  <c r="I63" i="4" l="1"/>
  <c r="F198" i="4"/>
  <c r="V98" i="4"/>
  <c r="V97" i="4"/>
  <c r="F90" i="5"/>
  <c r="F92" i="5"/>
  <c r="F89" i="5"/>
  <c r="S100" i="4" l="1"/>
  <c r="I241" i="4" s="1"/>
  <c r="E25" i="4" s="1"/>
  <c r="S98" i="4"/>
  <c r="I239" i="4" s="1"/>
  <c r="S97" i="4"/>
  <c r="E24" i="4"/>
  <c r="E13" i="4"/>
  <c r="C41" i="4" s="1"/>
  <c r="E26" i="4"/>
  <c r="G83" i="5"/>
  <c r="G84" i="5"/>
  <c r="G85" i="5"/>
  <c r="G86" i="5"/>
  <c r="G87" i="5"/>
  <c r="G88" i="5"/>
  <c r="F85" i="5"/>
  <c r="S64" i="4" s="1"/>
  <c r="F86" i="5"/>
  <c r="S65" i="4" s="1"/>
  <c r="F87" i="5"/>
  <c r="S66" i="4" s="1"/>
  <c r="F84" i="5"/>
  <c r="S63" i="4" s="1"/>
  <c r="F83" i="5"/>
  <c r="S62" i="4" s="1"/>
  <c r="AH3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2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2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U7" i="4"/>
  <c r="AT7" i="4"/>
  <c r="AS7" i="4"/>
  <c r="AR7" i="4"/>
  <c r="AQ7" i="4"/>
  <c r="AP7" i="4"/>
  <c r="AO7" i="4"/>
  <c r="AN7" i="4"/>
  <c r="AM7" i="4"/>
  <c r="AL7" i="4"/>
  <c r="AK7" i="4"/>
  <c r="AI7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F72" i="4"/>
  <c r="AF73" i="4"/>
  <c r="AF10" i="4"/>
  <c r="AF11" i="4"/>
  <c r="AF12" i="4"/>
  <c r="AF13" i="4"/>
  <c r="AF32" i="4"/>
  <c r="AF33" i="4"/>
  <c r="AF34" i="4"/>
  <c r="AF36" i="4"/>
  <c r="AF37" i="4"/>
  <c r="AF38" i="4"/>
  <c r="AF39" i="4"/>
  <c r="AF40" i="4"/>
  <c r="AF47" i="4"/>
  <c r="AF48" i="4"/>
  <c r="AF49" i="4"/>
  <c r="AF51" i="4"/>
  <c r="AF52" i="4"/>
  <c r="AF53" i="4"/>
  <c r="AF54" i="4"/>
  <c r="AF55" i="4"/>
  <c r="AF56" i="4"/>
  <c r="AF57" i="4"/>
  <c r="AF62" i="4"/>
  <c r="AF63" i="4"/>
  <c r="AF64" i="4"/>
  <c r="AF65" i="4"/>
  <c r="AF66" i="4"/>
  <c r="AF67" i="4"/>
  <c r="AF68" i="4"/>
  <c r="AF69" i="4"/>
  <c r="AF70" i="4"/>
  <c r="AF71" i="4"/>
  <c r="AF74" i="4"/>
  <c r="AF44" i="4"/>
  <c r="AF45" i="4"/>
  <c r="AF46" i="4"/>
  <c r="AF2" i="4"/>
  <c r="AF3" i="4"/>
  <c r="AF4" i="4"/>
  <c r="AF5" i="4"/>
  <c r="AF6" i="4"/>
  <c r="AF7" i="4"/>
  <c r="AF8" i="4"/>
  <c r="AF9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30" i="4"/>
  <c r="AF31" i="4"/>
  <c r="AF35" i="4"/>
  <c r="AF41" i="4"/>
  <c r="AF42" i="4"/>
  <c r="AF43" i="4"/>
  <c r="AF58" i="4"/>
  <c r="AF59" i="4"/>
  <c r="AF60" i="4"/>
  <c r="AF61" i="4"/>
  <c r="AF28" i="4"/>
  <c r="AF29" i="4"/>
  <c r="AF50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2" i="4"/>
  <c r="V61" i="4"/>
  <c r="V62" i="4"/>
  <c r="V63" i="4"/>
  <c r="V64" i="4"/>
  <c r="V65" i="4"/>
  <c r="V66" i="4"/>
  <c r="V67" i="4"/>
  <c r="D19" i="5" l="1"/>
  <c r="D20" i="5"/>
  <c r="I263" i="4"/>
  <c r="I259" i="4"/>
  <c r="I255" i="4"/>
  <c r="I265" i="4"/>
  <c r="I261" i="4"/>
  <c r="I257" i="4"/>
  <c r="I258" i="4"/>
  <c r="I266" i="4"/>
  <c r="I262" i="4"/>
  <c r="I264" i="4"/>
  <c r="I260" i="4"/>
  <c r="I256" i="4"/>
  <c r="E12" i="4"/>
  <c r="E10" i="4"/>
  <c r="C38" i="4" s="1"/>
  <c r="D16" i="5" s="1"/>
  <c r="E23" i="4"/>
  <c r="C40" i="4" l="1"/>
  <c r="D18" i="5" s="1"/>
  <c r="I175" i="4"/>
  <c r="I171" i="4"/>
  <c r="I158" i="4"/>
  <c r="I153" i="4"/>
  <c r="I152" i="4"/>
  <c r="I129" i="4"/>
  <c r="I126" i="4"/>
  <c r="I121" i="4"/>
  <c r="I115" i="4"/>
  <c r="I107" i="4"/>
  <c r="I105" i="4"/>
  <c r="I103" i="4"/>
  <c r="I98" i="4"/>
  <c r="I87" i="4"/>
  <c r="I84" i="4"/>
  <c r="I65" i="4"/>
  <c r="I55" i="4"/>
  <c r="I47" i="4"/>
  <c r="I45" i="4"/>
  <c r="I43" i="4"/>
  <c r="I37" i="4"/>
  <c r="I23" i="4"/>
  <c r="I15" i="4"/>
  <c r="I14" i="4"/>
  <c r="K145" i="4"/>
  <c r="K21" i="4"/>
  <c r="V41" i="4"/>
  <c r="V42" i="4"/>
  <c r="F63" i="5"/>
  <c r="K174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39" i="4"/>
  <c r="V40" i="4"/>
  <c r="V52" i="4"/>
  <c r="V53" i="4"/>
  <c r="V55" i="4"/>
  <c r="V56" i="4"/>
  <c r="V57" i="4"/>
  <c r="V58" i="4"/>
  <c r="V59" i="4"/>
  <c r="V60" i="4"/>
  <c r="V50" i="4"/>
  <c r="V51" i="4"/>
  <c r="F64" i="5"/>
  <c r="V49" i="4"/>
  <c r="V48" i="4"/>
  <c r="V47" i="4"/>
  <c r="V46" i="4"/>
  <c r="V45" i="4"/>
  <c r="V44" i="4"/>
  <c r="V43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2" i="4"/>
  <c r="G68" i="5"/>
  <c r="G69" i="5"/>
  <c r="G70" i="5"/>
  <c r="G71" i="5"/>
  <c r="G72" i="5"/>
  <c r="G73" i="5"/>
  <c r="G74" i="5"/>
  <c r="G75" i="5"/>
  <c r="G77" i="5"/>
  <c r="G78" i="5"/>
  <c r="G79" i="5"/>
  <c r="G80" i="5"/>
  <c r="G81" i="5"/>
  <c r="G82" i="5"/>
  <c r="G67" i="5"/>
  <c r="F88" i="5"/>
  <c r="S67" i="4" s="1"/>
  <c r="F30" i="5"/>
  <c r="F28" i="5"/>
  <c r="F27" i="5"/>
  <c r="S2" i="4" s="1"/>
  <c r="F82" i="5"/>
  <c r="S60" i="4" s="1"/>
  <c r="F81" i="5"/>
  <c r="S59" i="4" s="1"/>
  <c r="F80" i="5"/>
  <c r="F79" i="5"/>
  <c r="F78" i="5"/>
  <c r="F77" i="5"/>
  <c r="S55" i="4" s="1"/>
  <c r="F75" i="5"/>
  <c r="F74" i="5"/>
  <c r="F73" i="5"/>
  <c r="F72" i="5"/>
  <c r="F71" i="5"/>
  <c r="S48" i="4" s="1"/>
  <c r="F70" i="5"/>
  <c r="F69" i="5"/>
  <c r="S46" i="4" s="1"/>
  <c r="F68" i="5"/>
  <c r="S45" i="4" s="1"/>
  <c r="F67" i="5"/>
  <c r="F66" i="5"/>
  <c r="F65" i="5"/>
  <c r="F62" i="5"/>
  <c r="F61" i="5"/>
  <c r="F60" i="5"/>
  <c r="S37" i="4" s="1"/>
  <c r="F59" i="5"/>
  <c r="S36" i="4" s="1"/>
  <c r="F58" i="5"/>
  <c r="F57" i="5"/>
  <c r="S33" i="4" s="1"/>
  <c r="F56" i="5"/>
  <c r="S32" i="4" s="1"/>
  <c r="F55" i="5"/>
  <c r="F54" i="5"/>
  <c r="F53" i="5"/>
  <c r="S28" i="4" s="1"/>
  <c r="F52" i="5"/>
  <c r="S27" i="4" s="1"/>
  <c r="F51" i="5"/>
  <c r="F50" i="5"/>
  <c r="F49" i="5"/>
  <c r="S24" i="4" s="1"/>
  <c r="F48" i="5"/>
  <c r="S23" i="4" s="1"/>
  <c r="F47" i="5"/>
  <c r="F46" i="5"/>
  <c r="S21" i="4" s="1"/>
  <c r="F45" i="5"/>
  <c r="S20" i="4" s="1"/>
  <c r="F44" i="5"/>
  <c r="S19" i="4" s="1"/>
  <c r="F43" i="5"/>
  <c r="F42" i="5"/>
  <c r="S17" i="4" s="1"/>
  <c r="F41" i="5"/>
  <c r="F40" i="5"/>
  <c r="S15" i="4" s="1"/>
  <c r="F39" i="5"/>
  <c r="F38" i="5"/>
  <c r="S13" i="4" s="1"/>
  <c r="F37" i="5"/>
  <c r="S12" i="4" s="1"/>
  <c r="F36" i="5"/>
  <c r="S11" i="4" s="1"/>
  <c r="F35" i="5"/>
  <c r="F34" i="5"/>
  <c r="S9" i="4" s="1"/>
  <c r="F33" i="5"/>
  <c r="F32" i="5"/>
  <c r="S7" i="4" s="1"/>
  <c r="F31" i="5"/>
  <c r="F29" i="5"/>
  <c r="I36" i="5"/>
  <c r="T11" i="4" s="1"/>
  <c r="I52" i="5"/>
  <c r="T27" i="4" s="1"/>
  <c r="I56" i="5"/>
  <c r="T32" i="4" s="1"/>
  <c r="I57" i="5"/>
  <c r="T33" i="4" s="1"/>
  <c r="K2" i="4"/>
  <c r="F10" i="5" l="1"/>
  <c r="S49" i="4"/>
  <c r="I178" i="4" s="1"/>
  <c r="S42" i="4"/>
  <c r="I22" i="4" s="1"/>
  <c r="S50" i="4"/>
  <c r="I82" i="4" s="1"/>
  <c r="S56" i="4"/>
  <c r="I188" i="4" s="1"/>
  <c r="S43" i="4"/>
  <c r="I146" i="4" s="1"/>
  <c r="S47" i="4"/>
  <c r="I182" i="4" s="1"/>
  <c r="S51" i="4"/>
  <c r="I31" i="4" s="1"/>
  <c r="S57" i="4"/>
  <c r="I33" i="4" s="1"/>
  <c r="S41" i="4"/>
  <c r="I145" i="4" s="1"/>
  <c r="S25" i="4"/>
  <c r="I148" i="4" s="1"/>
  <c r="S29" i="4"/>
  <c r="I94" i="4" s="1"/>
  <c r="S35" i="4"/>
  <c r="I151" i="4" s="1"/>
  <c r="S39" i="4"/>
  <c r="I143" i="4" s="1"/>
  <c r="S6" i="4"/>
  <c r="I125" i="4" s="1"/>
  <c r="S10" i="4"/>
  <c r="I6" i="4" s="1"/>
  <c r="S14" i="4"/>
  <c r="I49" i="4" s="1"/>
  <c r="S18" i="4"/>
  <c r="I113" i="4" s="1"/>
  <c r="S22" i="4"/>
  <c r="I119" i="4" s="1"/>
  <c r="S26" i="4"/>
  <c r="I60" i="4" s="1"/>
  <c r="S30" i="4"/>
  <c r="I118" i="4" s="1"/>
  <c r="S8" i="4"/>
  <c r="I4" i="4" s="1"/>
  <c r="S16" i="4"/>
  <c r="I111" i="4" s="1"/>
  <c r="S38" i="4"/>
  <c r="I156" i="4" s="1"/>
  <c r="S44" i="4"/>
  <c r="I2" i="4" s="1"/>
  <c r="S52" i="4"/>
  <c r="I172" i="4" s="1"/>
  <c r="S58" i="4"/>
  <c r="I190" i="4" s="1"/>
  <c r="S3" i="4"/>
  <c r="I130" i="4" s="1"/>
  <c r="S40" i="4"/>
  <c r="I144" i="4" s="1"/>
  <c r="S4" i="4"/>
  <c r="I100" i="4" s="1"/>
  <c r="S5" i="4"/>
  <c r="I41" i="4" s="1"/>
  <c r="D14" i="5"/>
  <c r="I252" i="4"/>
  <c r="I254" i="4"/>
  <c r="I253" i="4"/>
  <c r="I198" i="4"/>
  <c r="E19" i="4" s="1"/>
  <c r="I187" i="4"/>
  <c r="I191" i="4"/>
  <c r="I196" i="4"/>
  <c r="I163" i="4"/>
  <c r="I80" i="4"/>
  <c r="I167" i="4"/>
  <c r="I155" i="4"/>
  <c r="I17" i="4"/>
  <c r="K14" i="5"/>
  <c r="I69" i="4"/>
  <c r="I36" i="4"/>
  <c r="I192" i="4"/>
  <c r="I174" i="4"/>
  <c r="I86" i="4"/>
  <c r="I77" i="4"/>
  <c r="I67" i="4"/>
  <c r="I150" i="4"/>
  <c r="I106" i="4"/>
  <c r="I46" i="4"/>
  <c r="I116" i="4"/>
  <c r="I56" i="4"/>
  <c r="I165" i="4"/>
  <c r="I181" i="4"/>
  <c r="I78" i="4"/>
  <c r="I26" i="4"/>
  <c r="I154" i="4"/>
  <c r="I16" i="4"/>
  <c r="I58" i="4"/>
  <c r="I147" i="4"/>
  <c r="I161" i="4"/>
  <c r="I28" i="4"/>
  <c r="I8" i="4"/>
  <c r="I73" i="4"/>
  <c r="I95" i="4"/>
  <c r="I11" i="4"/>
  <c r="I70" i="4"/>
  <c r="I96" i="4"/>
  <c r="I74" i="4"/>
  <c r="I92" i="4"/>
  <c r="I64" i="4"/>
  <c r="I162" i="4"/>
  <c r="I12" i="4"/>
  <c r="I75" i="4"/>
  <c r="I71" i="4"/>
  <c r="I104" i="4"/>
  <c r="I44" i="4"/>
  <c r="I134" i="4"/>
  <c r="I127" i="4"/>
  <c r="I48" i="4"/>
  <c r="I108" i="4"/>
  <c r="I135" i="4"/>
  <c r="I112" i="4"/>
  <c r="I52" i="4"/>
  <c r="I139" i="4"/>
  <c r="I114" i="4"/>
  <c r="I54" i="4"/>
  <c r="I117" i="4"/>
  <c r="I57" i="4"/>
  <c r="I93" i="4"/>
  <c r="I9" i="4"/>
  <c r="I120" i="4"/>
  <c r="I97" i="4"/>
  <c r="I128" i="4"/>
  <c r="I38" i="4"/>
  <c r="I140" i="4"/>
  <c r="I5" i="4"/>
  <c r="I89" i="4"/>
  <c r="I50" i="4"/>
  <c r="I110" i="4"/>
  <c r="I137" i="4"/>
  <c r="I35" i="4"/>
  <c r="I160" i="4"/>
  <c r="I7" i="4"/>
  <c r="I68" i="4"/>
  <c r="I142" i="4"/>
  <c r="I72" i="4"/>
  <c r="I91" i="4"/>
  <c r="I197" i="4"/>
  <c r="I183" i="4"/>
  <c r="I39" i="4" l="1"/>
  <c r="J20" i="5"/>
  <c r="J19" i="5"/>
  <c r="I21" i="4"/>
  <c r="I53" i="4"/>
  <c r="I149" i="4"/>
  <c r="E3" i="4" s="1"/>
  <c r="C31" i="4" s="1"/>
  <c r="D7" i="5" s="1"/>
  <c r="E7" i="5" s="1"/>
  <c r="I133" i="4"/>
  <c r="I170" i="4"/>
  <c r="I32" i="4"/>
  <c r="I83" i="4"/>
  <c r="I194" i="4"/>
  <c r="I85" i="4"/>
  <c r="I81" i="4"/>
  <c r="I88" i="4"/>
  <c r="I30" i="4"/>
  <c r="E6" i="4" s="1"/>
  <c r="C34" i="4" s="1"/>
  <c r="D10" i="5" s="1"/>
  <c r="E10" i="5" s="1"/>
  <c r="I185" i="4"/>
  <c r="I76" i="4"/>
  <c r="I29" i="4"/>
  <c r="I19" i="4"/>
  <c r="I184" i="4"/>
  <c r="I62" i="4"/>
  <c r="I169" i="4"/>
  <c r="I168" i="4"/>
  <c r="I179" i="4"/>
  <c r="I99" i="4"/>
  <c r="I18" i="4"/>
  <c r="E4" i="4" s="1"/>
  <c r="C32" i="4" s="1"/>
  <c r="D8" i="5" s="1"/>
  <c r="E8" i="5" s="1"/>
  <c r="I51" i="4"/>
  <c r="I90" i="4"/>
  <c r="I59" i="4"/>
  <c r="I141" i="4"/>
  <c r="I177" i="4"/>
  <c r="I79" i="4"/>
  <c r="I10" i="4"/>
  <c r="I186" i="4"/>
  <c r="I122" i="4"/>
  <c r="I24" i="4"/>
  <c r="I131" i="4"/>
  <c r="I40" i="4"/>
  <c r="I20" i="4"/>
  <c r="I42" i="4"/>
  <c r="I123" i="4"/>
  <c r="I34" i="4"/>
  <c r="I159" i="4"/>
  <c r="I138" i="4"/>
  <c r="I61" i="4"/>
  <c r="I66" i="4"/>
  <c r="I109" i="4"/>
  <c r="I102" i="4"/>
  <c r="I13" i="4"/>
  <c r="I189" i="4"/>
  <c r="E18" i="4" s="1"/>
  <c r="I166" i="4"/>
  <c r="I193" i="4"/>
  <c r="I157" i="4"/>
  <c r="E5" i="4" s="1"/>
  <c r="C33" i="4" s="1"/>
  <c r="D9" i="5" s="1"/>
  <c r="E9" i="5" s="1"/>
  <c r="I195" i="4"/>
  <c r="I27" i="4"/>
  <c r="I136" i="4"/>
  <c r="E20" i="5"/>
  <c r="E17" i="5"/>
  <c r="E14" i="5"/>
  <c r="E18" i="5"/>
  <c r="E16" i="5"/>
  <c r="J17" i="5"/>
  <c r="J16" i="5"/>
  <c r="J18" i="5"/>
  <c r="D3" i="5"/>
  <c r="I132" i="4"/>
  <c r="I180" i="4"/>
  <c r="I3" i="4"/>
  <c r="E9" i="4"/>
  <c r="I176" i="4"/>
  <c r="I25" i="4"/>
  <c r="I164" i="4"/>
  <c r="I101" i="4"/>
  <c r="I124" i="4"/>
  <c r="E15" i="4" l="1"/>
  <c r="E8" i="4"/>
  <c r="C36" i="4" s="1"/>
  <c r="D12" i="5" s="1"/>
  <c r="E12" i="5" s="1"/>
  <c r="I10" i="5"/>
  <c r="E7" i="4"/>
  <c r="C35" i="4" s="1"/>
  <c r="D11" i="5" s="1"/>
  <c r="E11" i="5" s="1"/>
  <c r="E2" i="4"/>
  <c r="C30" i="4" s="1"/>
  <c r="D6" i="5" s="1"/>
  <c r="E6" i="5" s="1"/>
  <c r="E16" i="4"/>
  <c r="F3" i="5"/>
  <c r="J8" i="5"/>
  <c r="I9" i="5"/>
  <c r="J7" i="5"/>
  <c r="E14" i="4"/>
  <c r="E17" i="4"/>
  <c r="I7" i="5"/>
  <c r="I8" i="5"/>
  <c r="J9" i="5"/>
  <c r="I12" i="5" l="1"/>
  <c r="J12" i="5"/>
  <c r="I11" i="5"/>
  <c r="J10" i="5"/>
  <c r="J11" i="5"/>
  <c r="J6" i="5"/>
  <c r="I6" i="5"/>
  <c r="C37" i="4"/>
  <c r="D13" i="5" s="1"/>
  <c r="E13" i="5" s="1"/>
  <c r="J13" i="5" l="1"/>
  <c r="A3" i="5" s="1"/>
  <c r="I13" i="5"/>
  <c r="B3" i="5" l="1"/>
  <c r="C3" i="5"/>
  <c r="E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Medonos Tomáš</author>
  </authors>
  <commentList>
    <comment ref="B47" authorId="0" shapeId="0" xr:uid="{8AB9045C-9F13-4193-A4E5-7BDFA23893C0}">
      <text>
        <r>
          <rPr>
            <sz val="12"/>
            <color indexed="81"/>
            <rFont val="Tahoma"/>
            <family val="2"/>
            <charset val="238"/>
          </rPr>
          <t>zelenina pěstovaná na poli v rotaci s ostatními polními plodinami (v případě jahod rotace nevyžadována). Produkce využívána především pro průmyslové zpracování.</t>
        </r>
      </text>
    </comment>
    <comment ref="B48" authorId="0" shapeId="0" xr:uid="{F799606F-C455-43E1-94C8-7F5170D9AE13}">
      <text>
        <r>
          <rPr>
            <sz val="12"/>
            <color indexed="81"/>
            <rFont val="Tahoma"/>
            <family val="2"/>
            <charset val="238"/>
          </rPr>
          <t>intenzivní produkce, několik sklizní za rok, půda využívána téměř nepřetržitě, produkce využívána převážně pro přímou spotřebu, nikoliv pro průmyslové zpracování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0" authorId="0" shapeId="0" xr:uid="{77D22985-99F1-4BB0-AAC6-8BCA45B889BA}">
      <text>
        <r>
          <rPr>
            <sz val="12"/>
            <color indexed="81"/>
            <rFont val="Tahoma"/>
            <family val="2"/>
            <charset val="238"/>
          </rPr>
          <t>vyplňte pouze v případech, kdy pro pěstovanou plodinu nebo chované zvíře neexistuje vlastní položka formuláře. Položka Ostatní specifický výrobek se vyplňuje jen v návaznosti na specifickou ostatní plodinu nebo ostatní druh zvířete.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Hruška Martin</author>
  </authors>
  <commentList>
    <comment ref="I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vzorce, nelze jen rozkopírovat(fialové)</t>
        </r>
      </text>
    </comment>
    <comment ref="G68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upravený vzorec</t>
        </r>
      </text>
    </comment>
    <comment ref="G72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upravený vzorec</t>
        </r>
      </text>
    </comment>
    <comment ref="G91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</t>
        </r>
      </text>
    </comment>
    <comment ref="G160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</t>
        </r>
      </text>
    </comment>
  </commentList>
</comments>
</file>

<file path=xl/sharedStrings.xml><?xml version="1.0" encoding="utf-8"?>
<sst xmlns="http://schemas.openxmlformats.org/spreadsheetml/2006/main" count="1109" uniqueCount="531">
  <si>
    <t>Polní výroba</t>
  </si>
  <si>
    <t>151.</t>
  </si>
  <si>
    <t>152.</t>
  </si>
  <si>
    <t>Zahradnictví</t>
  </si>
  <si>
    <t>Stolní hrozny</t>
  </si>
  <si>
    <t>364.</t>
  </si>
  <si>
    <t>38.</t>
  </si>
  <si>
    <t>45.</t>
  </si>
  <si>
    <t>Produkce mléka</t>
  </si>
  <si>
    <t>47.</t>
  </si>
  <si>
    <t>48.</t>
  </si>
  <si>
    <t>Kozy</t>
  </si>
  <si>
    <t>Nosnice</t>
  </si>
  <si>
    <t>Výrobní zaměření</t>
  </si>
  <si>
    <t>Vinohradnictví</t>
  </si>
  <si>
    <t>Ovocnářství a ostatní trvalé kultury</t>
  </si>
  <si>
    <t>Chov skotu</t>
  </si>
  <si>
    <t>Chov prasat a drůbeže</t>
  </si>
  <si>
    <t>Smíšená výroba</t>
  </si>
  <si>
    <t>Houby</t>
  </si>
  <si>
    <t>Kód plodiny / kategorie ŽV</t>
  </si>
  <si>
    <t>Název</t>
  </si>
  <si>
    <t>B_1_1_1</t>
  </si>
  <si>
    <t>Pšenice obecná a špalda</t>
  </si>
  <si>
    <t>B_1_1_3</t>
  </si>
  <si>
    <t>Žito</t>
  </si>
  <si>
    <t>B_1_1_4</t>
  </si>
  <si>
    <t>Ječmen</t>
  </si>
  <si>
    <t>B_1_1_5</t>
  </si>
  <si>
    <t>Oves</t>
  </si>
  <si>
    <t>B_1_1_6</t>
  </si>
  <si>
    <t>Kukuřice na zrno</t>
  </si>
  <si>
    <t>B_1_1_99</t>
  </si>
  <si>
    <t>Ostatní obiloviny</t>
  </si>
  <si>
    <t>B_1_2</t>
  </si>
  <si>
    <t xml:space="preserve">Luskoviny </t>
  </si>
  <si>
    <t>B_1_3</t>
  </si>
  <si>
    <t>Brambory</t>
  </si>
  <si>
    <t>B_1_4</t>
  </si>
  <si>
    <t>Cukrovka</t>
  </si>
  <si>
    <t>B_1_5</t>
  </si>
  <si>
    <t>Krmné okopaniny</t>
  </si>
  <si>
    <t>B_1_6_2</t>
  </si>
  <si>
    <t>Chmel</t>
  </si>
  <si>
    <t>B_1_6_4</t>
  </si>
  <si>
    <t>Řepka a řepice</t>
  </si>
  <si>
    <t>B_1_6_5</t>
  </si>
  <si>
    <t>Slunečnice</t>
  </si>
  <si>
    <t>B_1_6_6</t>
  </si>
  <si>
    <t>Sója</t>
  </si>
  <si>
    <t>B_1_6_7</t>
  </si>
  <si>
    <t>Lněné semeno (lněný olej)</t>
  </si>
  <si>
    <t>B_1_6_8</t>
  </si>
  <si>
    <t>Ostatní olejniny</t>
  </si>
  <si>
    <t>B_1_6_9</t>
  </si>
  <si>
    <t>Len</t>
  </si>
  <si>
    <t>B_1_6_10</t>
  </si>
  <si>
    <t>Konopí</t>
  </si>
  <si>
    <t>B_1_6_12</t>
  </si>
  <si>
    <t>Léčivé, aromatické a kořeninové rostliny</t>
  </si>
  <si>
    <t>B_1_6_99</t>
  </si>
  <si>
    <t>Technické plodiny, jinde neuvedené</t>
  </si>
  <si>
    <t>B_1_7_1_1</t>
  </si>
  <si>
    <t>Čerstvá zelenina, melouny, jahody ­ polní</t>
  </si>
  <si>
    <t>B_1_7_1_2</t>
  </si>
  <si>
    <t>Čerstvá zelenina, melouny, jahody - v zahradnictví</t>
  </si>
  <si>
    <t>B_1_7_2</t>
  </si>
  <si>
    <t>Čerstvá zelenina, melouny, jahody - pod sklem</t>
  </si>
  <si>
    <t>B_1_8_1</t>
  </si>
  <si>
    <t>Květiny a jiné dekorativní rostliny - venkovní</t>
  </si>
  <si>
    <t>B_1_8_2</t>
  </si>
  <si>
    <t>Květiny a jiné dekorativní rostliny - pod sklem</t>
  </si>
  <si>
    <t>B_1_9</t>
  </si>
  <si>
    <t>Pícniny </t>
  </si>
  <si>
    <t>B_1_10</t>
  </si>
  <si>
    <t>Osivo a sadba plodin na orné půdě</t>
  </si>
  <si>
    <t>B_1_11</t>
  </si>
  <si>
    <t>Ostatní plodiny na orné půdě</t>
  </si>
  <si>
    <t>B_1_12_1</t>
  </si>
  <si>
    <t>Půda ležící ladem bez dotací</t>
  </si>
  <si>
    <t>B_1_12_2</t>
  </si>
  <si>
    <t>Půda ležící ladem, na kterou se vztahuje program podpory při vynětí půdy z produkce</t>
  </si>
  <si>
    <t>B_3_1</t>
  </si>
  <si>
    <t>Trvalé louky a pastviny s výjimkou extenzivních</t>
  </si>
  <si>
    <t>B_3_2</t>
  </si>
  <si>
    <t>Extenzivní pastviny</t>
  </si>
  <si>
    <t>B_3_3</t>
  </si>
  <si>
    <t>Trvalé travní porosty, které se již nevyužívají k účelům produkce </t>
  </si>
  <si>
    <t>B_4_1</t>
  </si>
  <si>
    <t>Sady s ovocem a bobulovinami</t>
  </si>
  <si>
    <t>B_4_4_1</t>
  </si>
  <si>
    <t>Vinice - jakostní víno</t>
  </si>
  <si>
    <t>B_4_4_2</t>
  </si>
  <si>
    <t>Vinice - ostatní víno</t>
  </si>
  <si>
    <t>B_4_4_3</t>
  </si>
  <si>
    <t>Vinice - stolní hrozny</t>
  </si>
  <si>
    <t>B_4_6</t>
  </si>
  <si>
    <t>Ostatní trvalé kultury</t>
  </si>
  <si>
    <t>B_6_1</t>
  </si>
  <si>
    <t>Houby (100 m2)</t>
  </si>
  <si>
    <t>Koňovití</t>
  </si>
  <si>
    <t>Skot do 1 roku </t>
  </si>
  <si>
    <t>Býci od 1 do 2 let </t>
  </si>
  <si>
    <t>Jalovice od 1 do 2 let </t>
  </si>
  <si>
    <t>Býci nad 2 roky</t>
  </si>
  <si>
    <t>Jalovice nad 2 roky</t>
  </si>
  <si>
    <t>Dojnice</t>
  </si>
  <si>
    <t>Ostatní krávy</t>
  </si>
  <si>
    <t>Selata o živé hmotnosti méně než 20 kg</t>
  </si>
  <si>
    <t>Chovné prasnice o hmotnosti nejméně 50 kg</t>
  </si>
  <si>
    <t>Ostatní prasata</t>
  </si>
  <si>
    <t>Jatečná drůbež (100 kusů)</t>
  </si>
  <si>
    <t>Nosnice (100 kusů)</t>
  </si>
  <si>
    <t>Ostatní drůbež (100 kusů)</t>
  </si>
  <si>
    <t>Králíci (chovné samice)</t>
  </si>
  <si>
    <t>Včely (1 včelstvo)</t>
  </si>
  <si>
    <t>Výpočet</t>
  </si>
  <si>
    <t>Kód</t>
  </si>
  <si>
    <t>Popis</t>
  </si>
  <si>
    <t>P1</t>
  </si>
  <si>
    <t>P2</t>
  </si>
  <si>
    <t>P3</t>
  </si>
  <si>
    <t>GL</t>
  </si>
  <si>
    <t>P4</t>
  </si>
  <si>
    <t>P5</t>
  </si>
  <si>
    <t>Slozka</t>
  </si>
  <si>
    <t>FCP1</t>
  </si>
  <si>
    <t>FCP4</t>
  </si>
  <si>
    <t>P46</t>
  </si>
  <si>
    <t>P45</t>
  </si>
  <si>
    <t>P15</t>
  </si>
  <si>
    <t>P151</t>
  </si>
  <si>
    <t>P16</t>
  </si>
  <si>
    <t>P161</t>
  </si>
  <si>
    <t>P51</t>
  </si>
  <si>
    <t>P52</t>
  </si>
  <si>
    <t>Plodina</t>
  </si>
  <si>
    <t>Položka</t>
  </si>
  <si>
    <t>Pšenice obecná a špalda</t>
  </si>
  <si>
    <t>120.</t>
  </si>
  <si>
    <t xml:space="preserve"> Pšenice obecná a špalda</t>
  </si>
  <si>
    <t>122.</t>
  </si>
  <si>
    <t xml:space="preserve"> Žito (včetně soureže)</t>
  </si>
  <si>
    <t>123.</t>
  </si>
  <si>
    <t xml:space="preserve"> Ječmen</t>
  </si>
  <si>
    <t>124.</t>
  </si>
  <si>
    <t xml:space="preserve"> Oves</t>
  </si>
  <si>
    <t>Kukuřice na zrno</t>
  </si>
  <si>
    <t>126.</t>
  </si>
  <si>
    <t xml:space="preserve"> Kukuřice na zrno (včetně kukuřice na zrno v mléčné zralosti)</t>
  </si>
  <si>
    <t>Ostatní obiloviny pěstované na zrno</t>
  </si>
  <si>
    <t>128.</t>
  </si>
  <si>
    <t xml:space="preserve"> Ostatní obiloviny</t>
  </si>
  <si>
    <t>Sušené luštěniny a bílkovinné plodiny pěstované na zrno (včetně osiv a směsí obilovin a luštěnin)</t>
  </si>
  <si>
    <t>129.</t>
  </si>
  <si>
    <t xml:space="preserve"> Bílkovinné plodiny</t>
  </si>
  <si>
    <t>Brambory (včetně raných a sadbových)</t>
  </si>
  <si>
    <t>130.</t>
  </si>
  <si>
    <t xml:space="preserve"> Brambory (včetně raných a sadbových)</t>
  </si>
  <si>
    <t>Cukrovka (s výjimkou sadbové)</t>
  </si>
  <si>
    <t>131.</t>
  </si>
  <si>
    <t xml:space="preserve"> Cukrovka (s výjimkou sadbové)</t>
  </si>
  <si>
    <t>Krmné okopaniny a hlízy (kromě sadby)</t>
  </si>
  <si>
    <t>144.</t>
  </si>
  <si>
    <t xml:space="preserve"> Krmné kořenové plodiny a košťáloviny (bez semen)</t>
  </si>
  <si>
    <t>133.</t>
  </si>
  <si>
    <t xml:space="preserve"> Chmel</t>
  </si>
  <si>
    <t>Řepka a řepice</t>
  </si>
  <si>
    <t>331.</t>
  </si>
  <si>
    <t xml:space="preserve"> Řepka</t>
  </si>
  <si>
    <t>332.</t>
  </si>
  <si>
    <t xml:space="preserve"> Slunečnice</t>
  </si>
  <si>
    <t>333.</t>
  </si>
  <si>
    <t xml:space="preserve"> Sója</t>
  </si>
  <si>
    <t>Lněné semeno (len olejný)</t>
  </si>
  <si>
    <t xml:space="preserve"> Len jiný než přadný</t>
  </si>
  <si>
    <t>334.</t>
  </si>
  <si>
    <t xml:space="preserve"> Ostatní olejniny</t>
  </si>
  <si>
    <t>373.</t>
  </si>
  <si>
    <t xml:space="preserve"> Len</t>
  </si>
  <si>
    <t>374.</t>
  </si>
  <si>
    <t xml:space="preserve"> Konopí</t>
  </si>
  <si>
    <t>Aromatické, léčivé a kořeninové rostliny</t>
  </si>
  <si>
    <t>345.</t>
  </si>
  <si>
    <t xml:space="preserve"> Léčivé, aromatické a kořeninové rostliny, včetně čaje, kávy a čekanky</t>
  </si>
  <si>
    <t>Ostatní technické plodiny jinde neuvedené</t>
  </si>
  <si>
    <t>348.</t>
  </si>
  <si>
    <t xml:space="preserve"> Ostatní technické plodiny</t>
  </si>
  <si>
    <t>polní produkce</t>
  </si>
  <si>
    <t>136.</t>
  </si>
  <si>
    <t xml:space="preserve"> Čerstvá zelenina, melouny a jahody pěstované venku na poli</t>
  </si>
  <si>
    <t>zahradní produkce</t>
  </si>
  <si>
    <t>137.</t>
  </si>
  <si>
    <t xml:space="preserve"> Čerstvá zelenina, melouny a jahody pěstované ve venkovních zelinářských zahradách</t>
  </si>
  <si>
    <t>pěstované ve skleníku nebo pod jiným (přístupným) ochranným krytem</t>
  </si>
  <si>
    <t>138.</t>
  </si>
  <si>
    <t xml:space="preserve"> Čerstvá zelenina, melouny a jahody pěstované pod ochranným krytem</t>
  </si>
  <si>
    <t>pěstované venku nebo pod nízkým (nepřístupným) ochranným krytem</t>
  </si>
  <si>
    <t>140.</t>
  </si>
  <si>
    <t xml:space="preserve"> Květiny a dekorativní rostliny venkovní (bez školek)</t>
  </si>
  <si>
    <t>141.</t>
  </si>
  <si>
    <t xml:space="preserve"> Květiny a dekorativní rostliny skleníkové</t>
  </si>
  <si>
    <t>Osivo a sadba polních plodin</t>
  </si>
  <si>
    <t>142.</t>
  </si>
  <si>
    <t xml:space="preserve"> Travní semena</t>
  </si>
  <si>
    <t>Ostatní polní plodiny</t>
  </si>
  <si>
    <t>148.</t>
  </si>
  <si>
    <t xml:space="preserve"> Ostatní plodiny na orné půdě nezapsané v položkách 120 až 147</t>
  </si>
  <si>
    <t>Půda ležící ladem, na kterou se nevztahují žádné subvence</t>
  </si>
  <si>
    <t>146.</t>
  </si>
  <si>
    <t xml:space="preserve"> Půda ležící ladem</t>
  </si>
  <si>
    <t>Půda ležící ladem, na kterou se vztahují subvence, bez hospodářského využití</t>
  </si>
  <si>
    <t>Pastviny a louky kromě extenzivních pastvin</t>
  </si>
  <si>
    <t>150.</t>
  </si>
  <si>
    <t xml:space="preserve"> Louky a trvalé pastviny</t>
  </si>
  <si>
    <t xml:space="preserve"> Extenzivní pastviny</t>
  </si>
  <si>
    <t>Trvalé travní porosty, které se již nevyužívají k účelům produkce a na které se vztahují subvence</t>
  </si>
  <si>
    <t>314.</t>
  </si>
  <si>
    <t xml:space="preserve"> Trvalé travní porosty, které se již nevyužívají k účelům produkce a na které se vztahují subvence</t>
  </si>
  <si>
    <t>Ovocné sady včetně bobulovin</t>
  </si>
  <si>
    <t xml:space="preserve"> Sady s ovocem a bobulovinami</t>
  </si>
  <si>
    <t>Ostatní vína</t>
  </si>
  <si>
    <t>293.</t>
  </si>
  <si>
    <t xml:space="preserve"> Hrozny pro výrobu ostatních vín</t>
  </si>
  <si>
    <t>285.</t>
  </si>
  <si>
    <t xml:space="preserve"> Stolní hrozny</t>
  </si>
  <si>
    <t>Pěstitelské školky</t>
  </si>
  <si>
    <t>157.</t>
  </si>
  <si>
    <t xml:space="preserve"> Pěstitelské školky</t>
  </si>
  <si>
    <t>158.</t>
  </si>
  <si>
    <t xml:space="preserve"> Ostatní trvalé kultury</t>
  </si>
  <si>
    <t>139.</t>
  </si>
  <si>
    <t xml:space="preserve"> Houby</t>
  </si>
  <si>
    <t>22.</t>
  </si>
  <si>
    <t xml:space="preserve"> Koňovití (bez rozdílu stáří)</t>
  </si>
  <si>
    <t>Skot, mladší než jeden rok, býci a krávy</t>
  </si>
  <si>
    <t>23.</t>
  </si>
  <si>
    <t xml:space="preserve"> Výkrm telat</t>
  </si>
  <si>
    <t>Býci, nejméně 1 rok staří, avšak mladší než 2 roky</t>
  </si>
  <si>
    <t>25.</t>
  </si>
  <si>
    <t xml:space="preserve"> Skot od 1 do 2 let – býci</t>
  </si>
  <si>
    <t>Krávy, nejméně 1 rok staré, avšak mladší než 2 roky</t>
  </si>
  <si>
    <t>26.</t>
  </si>
  <si>
    <t xml:space="preserve"> Skot od 1 do 2 let – jalovice</t>
  </si>
  <si>
    <t>Býci, nejméně 2 roky staří</t>
  </si>
  <si>
    <t>27.</t>
  </si>
  <si>
    <t xml:space="preserve"> Býci staří 2 roky a starší</t>
  </si>
  <si>
    <t>Jalovice, nejméně 2 roky staré</t>
  </si>
  <si>
    <t>28.</t>
  </si>
  <si>
    <t xml:space="preserve"> Chovné jalovice</t>
  </si>
  <si>
    <t>30.</t>
  </si>
  <si>
    <t xml:space="preserve"> Dojnice</t>
  </si>
  <si>
    <t>32.</t>
  </si>
  <si>
    <t xml:space="preserve"> Ostatní krávy</t>
  </si>
  <si>
    <t>40.</t>
  </si>
  <si>
    <t xml:space="preserve"> Bahnice</t>
  </si>
  <si>
    <t>Chovné kozy - samice</t>
  </si>
  <si>
    <t xml:space="preserve"> Kozy, chovné samice</t>
  </si>
  <si>
    <t>Selata s živou váhou méně než 20 kg</t>
  </si>
  <si>
    <t>43.</t>
  </si>
  <si>
    <t xml:space="preserve"> Selata</t>
  </si>
  <si>
    <t>44.</t>
  </si>
  <si>
    <t xml:space="preserve"> Chovné prasnice</t>
  </si>
  <si>
    <t xml:space="preserve"> Výkrm prasat</t>
  </si>
  <si>
    <t>Brojleři</t>
  </si>
  <si>
    <t xml:space="preserve"> Jatečná kuřata</t>
  </si>
  <si>
    <t xml:space="preserve"> Nosnice</t>
  </si>
  <si>
    <t>Ostatní drůbež</t>
  </si>
  <si>
    <t>49.</t>
  </si>
  <si>
    <t xml:space="preserve"> Ostatní drůbež</t>
  </si>
  <si>
    <t>Králíci, chovné samice</t>
  </si>
  <si>
    <t>34.</t>
  </si>
  <si>
    <t xml:space="preserve"> Králíci, chovné samice</t>
  </si>
  <si>
    <t>Včely</t>
  </si>
  <si>
    <t>33.</t>
  </si>
  <si>
    <t xml:space="preserve"> Včely</t>
  </si>
  <si>
    <t>Podslozka</t>
  </si>
  <si>
    <t>SO1</t>
  </si>
  <si>
    <t>SO2</t>
  </si>
  <si>
    <t>SO3</t>
  </si>
  <si>
    <t>Zaměření</t>
  </si>
  <si>
    <t>Kód_upr</t>
  </si>
  <si>
    <t>položky</t>
  </si>
  <si>
    <t>produkce</t>
  </si>
  <si>
    <t>SO_zamereni</t>
  </si>
  <si>
    <t>Poznámka</t>
  </si>
  <si>
    <t>2.01.05.</t>
  </si>
  <si>
    <t>2.01.09.</t>
  </si>
  <si>
    <t xml:space="preserve">2.03.01. </t>
  </si>
  <si>
    <t>2.03.02.</t>
  </si>
  <si>
    <t xml:space="preserve">Ostatní rostliny sklízené v zeleném stavu </t>
  </si>
  <si>
    <t>145.</t>
  </si>
  <si>
    <t xml:space="preserve"> Ostatní pícniny</t>
  </si>
  <si>
    <t>Jakostní vína</t>
  </si>
  <si>
    <t>Jakostní kvalita</t>
  </si>
  <si>
    <t>XXX.</t>
  </si>
  <si>
    <t>rozšířený</t>
  </si>
  <si>
    <t>Chov skotu (resp. Zvířat zkrmujících objemnou píci)</t>
  </si>
  <si>
    <t>hektarů</t>
  </si>
  <si>
    <t>ustajovacích míst</t>
  </si>
  <si>
    <t>30206, GL</t>
  </si>
  <si>
    <t>P3, 20404</t>
  </si>
  <si>
    <t>P4, GL, 30206</t>
  </si>
  <si>
    <t>Smíšená výroba (odpovídá celkové hodnotě SO podniku)</t>
  </si>
  <si>
    <t>včelstev</t>
  </si>
  <si>
    <t>P1+P2+P3+P4+P5+307</t>
  </si>
  <si>
    <t>Kód výrobního zaměření</t>
  </si>
  <si>
    <t>Vypočtená hodnota standardní produkce</t>
  </si>
  <si>
    <t>Vypočtená hodnota standardní produkce ze zadávaných hodnot (Kč)</t>
  </si>
  <si>
    <t>Podmínku minimální standardní produkce (splnil / nesplnil):</t>
  </si>
  <si>
    <t>Minimální požadovaná hodnota standardní produkce pro vstup (Kč)</t>
  </si>
  <si>
    <t>Zjištěné výrobní zaměření</t>
  </si>
  <si>
    <t>Podíl na standardní produkci  celkem (%)</t>
  </si>
  <si>
    <t>Kód druhu plodiny / druhu hospodářských zvířat</t>
  </si>
  <si>
    <t>Vypočtená hodnota standardní produkce (Kč)</t>
  </si>
  <si>
    <r>
      <t>Houby (m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>)</t>
    </r>
  </si>
  <si>
    <t>Chov prasat a drůbeže (resp. Zvířat zkrmujících jadrná krmiva)</t>
  </si>
  <si>
    <t>Standardní produkce (SO)                               (Kč)</t>
  </si>
  <si>
    <t>Pšenice</t>
  </si>
  <si>
    <t>v Kč za rok</t>
  </si>
  <si>
    <t>Standardní produkce na jednotku</t>
  </si>
  <si>
    <t>naturální měrná jednotka produkce</t>
  </si>
  <si>
    <t>Plnění podmínky zkrmování píce přežvýkavci</t>
  </si>
  <si>
    <t>0 = NE ;1 = ANO</t>
  </si>
  <si>
    <r>
      <t>m</t>
    </r>
    <r>
      <rPr>
        <b/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pěstební plochy</t>
    </r>
  </si>
  <si>
    <t>Celkem</t>
  </si>
  <si>
    <t>Zadání žadatelem</t>
  </si>
  <si>
    <t>Rozsahy produkce (ha, ustájovací místa, pěstební plocha)</t>
  </si>
  <si>
    <t>Podmínku maximální standardní produkce pro poskytnutí dotace (splnil/nesplnil):</t>
  </si>
  <si>
    <t>Nastavení maximálního limitu standardní produkce pro poskytnutí dotace (Kč)</t>
  </si>
  <si>
    <t>Extenzivní pastviny  (s odhadovaným výnosem sena do 2,5 t/ha včetně)</t>
  </si>
  <si>
    <t>Stanovení typu výrobního zaměření zemědělského podniku dle FADN typologie TF8 (dle prováděcího nařízení Komise č. 2015/220)</t>
  </si>
  <si>
    <t>Typ výrobního zaměření dle TF8</t>
  </si>
  <si>
    <t>Popis typu výrobního zaměření</t>
  </si>
  <si>
    <t>1. Polní výroba</t>
  </si>
  <si>
    <r>
      <rPr>
        <b/>
        <u/>
        <sz val="11"/>
        <color indexed="8"/>
        <rFont val="Calibri"/>
        <family val="2"/>
        <charset val="238"/>
      </rPr>
      <t>SO produkce pěstované na orné půdě</t>
    </r>
    <r>
      <rPr>
        <sz val="11"/>
        <color indexed="8"/>
        <rFont val="Calibri"/>
        <family val="2"/>
        <charset val="238"/>
      </rPr>
      <t xml:space="preserve"> &gt; 2/3 celkového SO subjektu. Produkce obilovin, luštěnin, olejnin, okopanin, zeleniny, melounů, polních jahod, osiv a sadby a pícnin na prodej.</t>
    </r>
  </si>
  <si>
    <t>2. Zahradnictví</t>
  </si>
  <si>
    <r>
      <rPr>
        <b/>
        <u/>
        <sz val="11"/>
        <color indexed="8"/>
        <rFont val="Calibri"/>
        <family val="2"/>
        <charset val="238"/>
      </rPr>
      <t>SO zahradní a skleníkové produkce</t>
    </r>
    <r>
      <rPr>
        <sz val="11"/>
        <color indexed="8"/>
        <rFont val="Calibri"/>
        <family val="2"/>
        <charset val="238"/>
      </rPr>
      <t xml:space="preserve"> &gt; 2/3 celkového SO subjektu. Zahradní nebo skleníková produkce čerstvé zeleniny, melounů a jahod, okrasných květin volných a skleníkových, pěstování hub a školky</t>
    </r>
  </si>
  <si>
    <t>3. Vinohradnictví</t>
  </si>
  <si>
    <r>
      <rPr>
        <b/>
        <sz val="11"/>
        <color indexed="8"/>
        <rFont val="Calibri"/>
        <family val="2"/>
        <charset val="238"/>
      </rPr>
      <t>SO trvalé kultury vinice</t>
    </r>
    <r>
      <rPr>
        <sz val="11"/>
        <color theme="1"/>
        <rFont val="Calibri"/>
        <family val="2"/>
        <charset val="238"/>
        <scheme val="minor"/>
      </rPr>
      <t xml:space="preserve"> &gt; 2/3 celkového SO subjektu. Výrobní zaměření je </t>
    </r>
    <r>
      <rPr>
        <b/>
        <u/>
        <sz val="11"/>
        <color indexed="8"/>
        <rFont val="Calibri"/>
        <family val="2"/>
        <charset val="238"/>
      </rPr>
      <t>samostatnou vyčlěněnou podmnožinou zaměření typu 4</t>
    </r>
    <r>
      <rPr>
        <sz val="11"/>
        <color theme="1"/>
        <rFont val="Calibri"/>
        <family val="2"/>
        <charset val="238"/>
        <scheme val="minor"/>
      </rPr>
      <t xml:space="preserve">., subjekt je klasifikován v této skupině pokud je významný podíl SO tvořen trvalou kulturou vinic. </t>
    </r>
  </si>
  <si>
    <r>
      <rPr>
        <b/>
        <u/>
        <sz val="11"/>
        <color indexed="8"/>
        <rFont val="Calibri"/>
        <family val="2"/>
        <charset val="238"/>
      </rPr>
      <t>SO trvalých kultur</t>
    </r>
    <r>
      <rPr>
        <sz val="11"/>
        <color indexed="8"/>
        <rFont val="Calibri"/>
        <family val="2"/>
        <charset val="238"/>
      </rPr>
      <t xml:space="preserve"> &gt;2/3 celkového SO subjektu. Subjekty </t>
    </r>
    <r>
      <rPr>
        <b/>
        <u/>
        <sz val="11"/>
        <color indexed="8"/>
        <rFont val="Calibri"/>
        <family val="2"/>
        <charset val="238"/>
      </rPr>
      <t>neplnící podmínku pro zařazení do zaměření typu 4.</t>
    </r>
    <r>
      <rPr>
        <sz val="11"/>
        <color indexed="8"/>
        <rFont val="Calibri"/>
        <family val="2"/>
        <charset val="238"/>
      </rPr>
      <t xml:space="preserve"> Zahrnuje produkci ovoce, bobulovin, citrusů, oliv, vinic, školek, ostatních trvalých kultur a školek na půdě vymezené jako trvalé kultury</t>
    </r>
  </si>
  <si>
    <t>5. Produkce mléka</t>
  </si>
  <si>
    <r>
      <rPr>
        <b/>
        <u/>
        <sz val="11"/>
        <color indexed="8"/>
        <rFont val="Calibri"/>
        <family val="2"/>
        <charset val="238"/>
      </rPr>
      <t>SO chovu skotu na produkci mléka</t>
    </r>
    <r>
      <rPr>
        <sz val="11"/>
        <color indexed="8"/>
        <rFont val="Calibri"/>
        <family val="2"/>
        <charset val="238"/>
      </rPr>
      <t xml:space="preserve"> &gt; 2/3 celkového SO subjektu. Výrobní zaměření je </t>
    </r>
    <r>
      <rPr>
        <b/>
        <u/>
        <sz val="11"/>
        <color indexed="8"/>
        <rFont val="Calibri"/>
        <family val="2"/>
        <charset val="238"/>
      </rPr>
      <t>samostatnou vyčlěněnou podmnožinou zaměření typu 6.</t>
    </r>
    <r>
      <rPr>
        <sz val="11"/>
        <color indexed="8"/>
        <rFont val="Calibri"/>
        <family val="2"/>
        <charset val="238"/>
      </rPr>
      <t xml:space="preserve">, subjekt je klasifikován v této skupině pokud je významný podíl SO tvořen produkcí mléčného skotu. </t>
    </r>
  </si>
  <si>
    <t>6. Chov skotu (resp. zvířat zkrmujících objemnou píci)</t>
  </si>
  <si>
    <r>
      <t>SO chovu zvířat zkrmujících objemnou píci</t>
    </r>
    <r>
      <rPr>
        <sz val="11"/>
        <color indexed="8"/>
        <rFont val="Calibri"/>
        <family val="2"/>
        <charset val="238"/>
      </rPr>
      <t xml:space="preserve"> &gt; 2/3 celkového SO subjektu. Subjekty </t>
    </r>
    <r>
      <rPr>
        <b/>
        <u/>
        <sz val="11"/>
        <color indexed="8"/>
        <rFont val="Calibri"/>
        <family val="2"/>
        <charset val="238"/>
      </rPr>
      <t>neplnící podmínku pro zařazení do zaměření typu 5.</t>
    </r>
    <r>
      <rPr>
        <sz val="11"/>
        <color indexed="8"/>
        <rFont val="Calibri"/>
        <family val="2"/>
        <charset val="238"/>
      </rPr>
      <t xml:space="preserve"> Chov všech druhů skotu, ovcí, koz a koňovitých</t>
    </r>
  </si>
  <si>
    <t>7. Chov prasat a drůbeže (resp. zvířat zkrmujících jadrná krmiva)</t>
  </si>
  <si>
    <r>
      <rPr>
        <b/>
        <u/>
        <sz val="11"/>
        <color indexed="8"/>
        <rFont val="Calibri"/>
        <family val="2"/>
        <charset val="238"/>
      </rPr>
      <t>SO chovu zvířat zkrmujících jadrná krmiva</t>
    </r>
    <r>
      <rPr>
        <sz val="11"/>
        <color indexed="8"/>
        <rFont val="Calibri"/>
        <family val="2"/>
        <charset val="238"/>
      </rPr>
      <t xml:space="preserve"> &gt; 2/3 celkového SO subjektu. Chov prasat (selata, prasnice, ostatní), drůbeže (jatečné, nosnic a ostatních), králíků a chovných samic</t>
    </r>
  </si>
  <si>
    <t>8. Smíšená výroba</t>
  </si>
  <si>
    <t>Výměra obhospodařované zemědělské půdy</t>
  </si>
  <si>
    <t>ha</t>
  </si>
  <si>
    <t>Počet přepočtených VDJ zvířat</t>
  </si>
  <si>
    <t>Koeficient přepočetu na VDJ</t>
  </si>
  <si>
    <t>VDJ</t>
  </si>
  <si>
    <t>Vysvětlivky k uvedeným jednotkám a položkám</t>
  </si>
  <si>
    <t>Pštrosi</t>
  </si>
  <si>
    <t>Ovce kromě dojených</t>
  </si>
  <si>
    <t>Ovce dojené</t>
  </si>
  <si>
    <t>998.</t>
  </si>
  <si>
    <t>Chovné ovce - samice  nedoj</t>
  </si>
  <si>
    <t>Chovné ovce - samice doj</t>
  </si>
  <si>
    <t>B_4_5a</t>
  </si>
  <si>
    <t>B_4_5b</t>
  </si>
  <si>
    <t>751.</t>
  </si>
  <si>
    <t>Lesní školky</t>
  </si>
  <si>
    <t>Školky(b)</t>
  </si>
  <si>
    <t>Školky(a)</t>
  </si>
  <si>
    <t>Čerstvá zelenina, melouny, jahody  pod sklem včetně sadby</t>
  </si>
  <si>
    <t>Květiny a jiné dekorativní rostliny  venkovní včetně sadby</t>
  </si>
  <si>
    <t>Květiny a jiné dekorativní rostliny  pod sklem včetně sadby</t>
  </si>
  <si>
    <t>Osivo plodin na orné půdě</t>
  </si>
  <si>
    <r>
      <t>Vinice - stolní a moštové hrozny</t>
    </r>
    <r>
      <rPr>
        <vertAlign val="superscript"/>
        <sz val="12"/>
        <color indexed="8"/>
        <rFont val="Times New Roman"/>
        <family val="1"/>
        <charset val="238"/>
      </rPr>
      <t xml:space="preserve"> 1)</t>
    </r>
  </si>
  <si>
    <t>Kozy (neuvádějte zvířata zakrslých plemen)</t>
  </si>
  <si>
    <t>B_4_5c</t>
  </si>
  <si>
    <t>Školky ovocné včetně podnožových vinic a chmelnic</t>
  </si>
  <si>
    <t>Školky okrasné</t>
  </si>
  <si>
    <t>752.</t>
  </si>
  <si>
    <t>Školky(c)</t>
  </si>
  <si>
    <t>Okrasné školky</t>
  </si>
  <si>
    <t>4. Ovocnářství a ostatní trvalé kultury</t>
  </si>
  <si>
    <r>
      <rPr>
        <b/>
        <sz val="11"/>
        <color indexed="8"/>
        <rFont val="Arial"/>
        <family val="2"/>
        <charset val="238"/>
      </rPr>
      <t>jednotka „ustajovací místa“</t>
    </r>
    <r>
      <rPr>
        <sz val="11"/>
        <color indexed="8"/>
        <rFont val="Arial"/>
        <family val="2"/>
        <charset val="238"/>
      </rPr>
      <t xml:space="preserve"> – žadatel uvádí počet obsazených ustájovacích míst, tedy počet zvířat. Pokud žadatel pro chov zvířat využívá pouze pastviny a ustájovací místa nemá, může započítat pouze počty kusů dle IZR.</t>
    </r>
  </si>
  <si>
    <r>
      <rPr>
        <b/>
        <sz val="11"/>
        <color indexed="8"/>
        <rFont val="Arial"/>
        <family val="2"/>
        <charset val="238"/>
      </rPr>
      <t>položka „ostatní krávy“</t>
    </r>
    <r>
      <rPr>
        <sz val="11"/>
        <color indexed="8"/>
        <rFont val="Arial"/>
        <family val="2"/>
        <charset val="238"/>
      </rPr>
      <t xml:space="preserve"> – žadatel uvede počet krav bez tržní produkce mléka.</t>
    </r>
  </si>
  <si>
    <r>
      <rPr>
        <b/>
        <sz val="11"/>
        <color indexed="8"/>
        <rFont val="Arial"/>
        <family val="2"/>
        <charset val="238"/>
      </rPr>
      <t>položka „čerstvá zelenina, melouny, jahody pod sklem“ nebo „květiny a jiné dekorativní rostliny pod sklem“</t>
    </r>
    <r>
      <rPr>
        <sz val="11"/>
        <color indexed="8"/>
        <rFont val="Arial"/>
        <family val="2"/>
        <charset val="238"/>
      </rPr>
      <t xml:space="preserve"> – do těchto kategorií je možné zařadit i uvedené plodiny pěstované pod fóliovníky.</t>
    </r>
  </si>
  <si>
    <r>
      <t xml:space="preserve">položka „Květiny a jiné dekorativní rostliny  venkovní včetně sadby“ </t>
    </r>
    <r>
      <rPr>
        <sz val="11"/>
        <color indexed="8"/>
        <rFont val="Arial"/>
        <family val="2"/>
        <charset val="238"/>
      </rPr>
      <t>– do těchto kategorií žadatel může zařadit i levanduli.</t>
    </r>
  </si>
  <si>
    <t>V případě chovu buvolů se žadatel řídí odpovídajícími kategoriemi skotu.</t>
  </si>
  <si>
    <t>C_1</t>
  </si>
  <si>
    <t>C_2_1</t>
  </si>
  <si>
    <t>C_2_2</t>
  </si>
  <si>
    <t>C_2_3</t>
  </si>
  <si>
    <t>C_2_4</t>
  </si>
  <si>
    <t>C_2_5</t>
  </si>
  <si>
    <t>C_2_6</t>
  </si>
  <si>
    <t>C_2_99</t>
  </si>
  <si>
    <t>C_3_1_1</t>
  </si>
  <si>
    <t>C_3_1_99</t>
  </si>
  <si>
    <t>Ovce - ostatní</t>
  </si>
  <si>
    <t>C_3_2_1</t>
  </si>
  <si>
    <t>C_4_1</t>
  </si>
  <si>
    <t>C_4_2</t>
  </si>
  <si>
    <t>C_4_99</t>
  </si>
  <si>
    <t>C_5_1</t>
  </si>
  <si>
    <t>C_5_2</t>
  </si>
  <si>
    <t>C_5_3</t>
  </si>
  <si>
    <t>C_5_3_1</t>
  </si>
  <si>
    <t>Krůty a krocani</t>
  </si>
  <si>
    <t>C_5_3_2</t>
  </si>
  <si>
    <t>Kachny</t>
  </si>
  <si>
    <t>C_5_3_3</t>
  </si>
  <si>
    <t>Husy</t>
  </si>
  <si>
    <t>C_5_3_4</t>
  </si>
  <si>
    <t>C_5_3_99</t>
  </si>
  <si>
    <t>Drůbež - ostatní</t>
  </si>
  <si>
    <t>C_6</t>
  </si>
  <si>
    <t>C_7</t>
  </si>
  <si>
    <t>50.</t>
  </si>
  <si>
    <t>59.</t>
  </si>
  <si>
    <t>51.</t>
  </si>
  <si>
    <t>52.</t>
  </si>
  <si>
    <t>54.</t>
  </si>
  <si>
    <t>podslozkod5</t>
  </si>
  <si>
    <t>C_99_1</t>
  </si>
  <si>
    <t>C_99_3</t>
  </si>
  <si>
    <t>Šneci</t>
  </si>
  <si>
    <t>Žížaly</t>
  </si>
  <si>
    <t>C_3_1_99a</t>
  </si>
  <si>
    <t>Chovné ovce - ostatní</t>
  </si>
  <si>
    <t>C_97_2</t>
  </si>
  <si>
    <t>C_97_3</t>
  </si>
  <si>
    <t xml:space="preserve">počet kusů </t>
  </si>
  <si>
    <t>C_97_1_1</t>
  </si>
  <si>
    <t>C_97_1_2</t>
  </si>
  <si>
    <t>Cvrči</t>
  </si>
  <si>
    <t>Potemníci</t>
  </si>
  <si>
    <t>litrů</t>
  </si>
  <si>
    <t>kg</t>
  </si>
  <si>
    <t>Cvrčci</t>
  </si>
  <si>
    <t>Jelen evropský- samec</t>
  </si>
  <si>
    <t>Jelen evropský- laň</t>
  </si>
  <si>
    <t>Jelen evropský- šmola do 24 měsíců</t>
  </si>
  <si>
    <t>Jelen evropský- špičák do 24 měsíců</t>
  </si>
  <si>
    <t>Jelen evropský- kolouch do 1 roku</t>
  </si>
  <si>
    <t>Daněk evropský- samec</t>
  </si>
  <si>
    <t>Daněk evropský- daněla</t>
  </si>
  <si>
    <t>Daněk evropský- danělka do 24 měsíců</t>
  </si>
  <si>
    <t>Daněk evropský- špičák do 24 měsíců</t>
  </si>
  <si>
    <t>Daněk evropský- danče</t>
  </si>
  <si>
    <t>Jelen sika- samec</t>
  </si>
  <si>
    <t>Jelen sika- laň</t>
  </si>
  <si>
    <t>Jelen sika- šmola do 24 měsíců</t>
  </si>
  <si>
    <t>Jelen sika- špičák do 24 měsíců</t>
  </si>
  <si>
    <t>Jelen sika- kolouch</t>
  </si>
  <si>
    <t>Jelen milu- samec</t>
  </si>
  <si>
    <t>Jelen milu- laň</t>
  </si>
  <si>
    <t>Jelen milu- šmola do 24 měsíců</t>
  </si>
  <si>
    <t>Jelen milu- špičák do 24 měsíců</t>
  </si>
  <si>
    <t>Jelen milu- kolouch</t>
  </si>
  <si>
    <t>litr</t>
  </si>
  <si>
    <t>kg živých šneků</t>
  </si>
  <si>
    <t>kg (zeminy?)</t>
  </si>
  <si>
    <t>k11</t>
  </si>
  <si>
    <t>k12</t>
  </si>
  <si>
    <t>k13</t>
  </si>
  <si>
    <t>k14</t>
  </si>
  <si>
    <t>l</t>
  </si>
  <si>
    <t>Stavy jelenovitých</t>
  </si>
  <si>
    <t>kusy</t>
  </si>
  <si>
    <t>D_1_1</t>
  </si>
  <si>
    <t>D_1_2</t>
  </si>
  <si>
    <t>D_1_3</t>
  </si>
  <si>
    <t>D_1_4</t>
  </si>
  <si>
    <t>D_1_5</t>
  </si>
  <si>
    <t>D_1_6</t>
  </si>
  <si>
    <t>D_1_7</t>
  </si>
  <si>
    <t>D_1_8</t>
  </si>
  <si>
    <t>D_1_9</t>
  </si>
  <si>
    <t>D_1_10</t>
  </si>
  <si>
    <t>D_1_11</t>
  </si>
  <si>
    <t>D_1_12</t>
  </si>
  <si>
    <t>D_1_13</t>
  </si>
  <si>
    <t>D_1_14</t>
  </si>
  <si>
    <t>D_1_15</t>
  </si>
  <si>
    <t>D_1_16</t>
  </si>
  <si>
    <t>D_1_17</t>
  </si>
  <si>
    <t>D_1_18</t>
  </si>
  <si>
    <t>D_1_19</t>
  </si>
  <si>
    <t>D_1_20</t>
  </si>
  <si>
    <t>11. Produkce cvrčků</t>
  </si>
  <si>
    <t>12. Produkce potemníků</t>
  </si>
  <si>
    <t>13. Produkce šneků</t>
  </si>
  <si>
    <t>14. Produkce žížal</t>
  </si>
  <si>
    <r>
      <rPr>
        <b/>
        <u/>
        <sz val="11"/>
        <color indexed="8"/>
        <rFont val="Calibri"/>
        <family val="2"/>
        <charset val="238"/>
      </rPr>
      <t>SO specifických typů zaměření 1-7. jednotlivě nepřesahuje</t>
    </r>
    <r>
      <rPr>
        <sz val="11"/>
        <color indexed="8"/>
        <rFont val="Calibri"/>
        <family val="2"/>
        <charset val="238"/>
      </rPr>
      <t xml:space="preserve"> 2/3 celkového SO subjektu</t>
    </r>
    <r>
      <rPr>
        <sz val="11"/>
        <color rgb="FF000000"/>
        <rFont val="Calibri"/>
        <family val="2"/>
        <charset val="238"/>
        <scheme val="minor"/>
      </rPr>
      <t xml:space="preserve"> (nezahrnuje specifickou produkci kategorií hmyzu - cvrčci, potemníci, šneci, žížaly)</t>
    </r>
  </si>
  <si>
    <t>JEL</t>
  </si>
  <si>
    <t>.</t>
  </si>
  <si>
    <t>C_99_2</t>
  </si>
  <si>
    <t>XX</t>
  </si>
  <si>
    <t>..</t>
  </si>
  <si>
    <t>Stavy ostatních zvířat</t>
  </si>
  <si>
    <t>Rozsah specifické výroby (potemníci, šneci, žížaly)</t>
  </si>
  <si>
    <t>Rozsah specifické výroby (cvrčci)</t>
  </si>
  <si>
    <t>k15</t>
  </si>
  <si>
    <t>Jelenovití</t>
  </si>
  <si>
    <t>Ostatní prasata vč. divokých prasat ve farmovém chovu</t>
  </si>
  <si>
    <t>Koňovití (nezapočítávají se osli a muly)</t>
  </si>
  <si>
    <t>Ovce nedojené vč. muflonů ve faremním chovu (neuvádět zvířata zakrslých plemen)</t>
  </si>
  <si>
    <r>
      <t xml:space="preserve">Název druhu polní plodiny / druhu hospodářských zvířat 
</t>
    </r>
    <r>
      <rPr>
        <i/>
        <sz val="12"/>
        <color rgb="FF000000"/>
        <rFont val="Times New Roman"/>
        <family val="1"/>
        <charset val="238"/>
      </rPr>
      <t>(poznámka označená * se zobrazí při najetí kurzoru myši)</t>
    </r>
  </si>
  <si>
    <t>E_99_1</t>
  </si>
  <si>
    <t>E_99_2</t>
  </si>
  <si>
    <t>E_99_3</t>
  </si>
  <si>
    <t>Ostatní speciální výroba (specifické zadání uživatele + vlastní odhad SO + volba měrné jednotky)</t>
  </si>
  <si>
    <t>F_99_1</t>
  </si>
  <si>
    <t>F_99_2</t>
  </si>
  <si>
    <t>F_99_3</t>
  </si>
  <si>
    <t>YY</t>
  </si>
  <si>
    <t>…</t>
  </si>
  <si>
    <t>jednotek</t>
  </si>
  <si>
    <t>Rozsah ostatní specifické výroby</t>
  </si>
  <si>
    <r>
      <t>uveďte: např. kg/l/m</t>
    </r>
    <r>
      <rPr>
        <i/>
        <vertAlign val="superscript"/>
        <sz val="12"/>
        <color rgb="FF000000"/>
        <rFont val="Times New Roman"/>
        <family val="1"/>
        <charset val="238"/>
      </rPr>
      <t>2</t>
    </r>
    <r>
      <rPr>
        <i/>
        <sz val="12"/>
        <color indexed="8"/>
        <rFont val="Times New Roman"/>
        <family val="1"/>
        <charset val="238"/>
      </rPr>
      <t>/m</t>
    </r>
    <r>
      <rPr>
        <i/>
        <vertAlign val="superscript"/>
        <sz val="12"/>
        <color rgb="FF000000"/>
        <rFont val="Times New Roman"/>
        <family val="1"/>
        <charset val="238"/>
      </rPr>
      <t>3</t>
    </r>
  </si>
  <si>
    <t>Školky lesní</t>
  </si>
  <si>
    <t>Brojlerová kuřata</t>
  </si>
  <si>
    <t>Ostatní druhy plodin: uveďte druh/popis pěstované plodiny1 
( + množství a jednotkový odhad SO)</t>
  </si>
  <si>
    <t>Ostatní druhy plodin: uveďte druh/popis pěstované plodiny2 
( + množství a jednotkový odhad SO)</t>
  </si>
  <si>
    <t>Ostatní druhy plodin: uveďte druh/popis pěstované plodiny3 
( + množství a jednotkový odhad SO)</t>
  </si>
  <si>
    <t>Ostatní druhy zvířat: uveďte: druh/popis chovaného zvířete1 
( + produkované množství a odhad SO)</t>
  </si>
  <si>
    <t>Ostatní druhy zvířat: uveďte: druh/popis chovaného zvířete2 
( + produkované množství a odhad SO)</t>
  </si>
  <si>
    <t>Ostatní druhy zvířat: uveďte: druh/popis chovaného zvířete3 
( + produkované množství a odhad SO)</t>
  </si>
  <si>
    <t>uveďte: např. ks/ust.míst/VDJ</t>
  </si>
  <si>
    <r>
      <t>uveďte: např. ha,m</t>
    </r>
    <r>
      <rPr>
        <i/>
        <vertAlign val="superscript"/>
        <sz val="12"/>
        <color rgb="FF000000"/>
        <rFont val="Times New Roman"/>
        <family val="1"/>
        <charset val="238"/>
      </rPr>
      <t>2</t>
    </r>
    <r>
      <rPr>
        <i/>
        <sz val="12"/>
        <color indexed="8"/>
        <rFont val="Times New Roman"/>
        <family val="1"/>
        <charset val="238"/>
      </rPr>
      <t>, t, kg</t>
    </r>
  </si>
  <si>
    <t>Čerstvá zelenina, melouny, jahody ­ polní včetně sadby                               *)</t>
  </si>
  <si>
    <r>
      <t xml:space="preserve">Čerstvá zelenina, melouny, jahody  v zahradnictví včetně sadby                   </t>
    </r>
    <r>
      <rPr>
        <sz val="12"/>
        <color theme="1"/>
        <rFont val="Times New Roman"/>
        <family val="1"/>
        <charset val="238"/>
      </rPr>
      <t>*)</t>
    </r>
  </si>
  <si>
    <t>Ostatní specifický výrobek: uveďte: druh/popis specifického výrobku1         *)
( + produkované množství a odhad SO)</t>
  </si>
  <si>
    <t>Ostatní specifický výrobek: uveďte: druh/popis specifického výrobku2         *)
( + produkované množství a odhad SO)</t>
  </si>
  <si>
    <t>Ostatní specifický výrobek: uveďte: druh/popis specifického výrobku3         *)
( + produkované množství a odhad 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</si>
</sst>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"/>
    <numFmt numFmtId="166" formatCode="#,##0.000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vertAlign val="superscript"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u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C0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rgb="FFC0000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9" tint="-0.249977111117893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6" tint="-0.24994659260841701"/>
      <name val="Calibri"/>
      <family val="2"/>
      <charset val="238"/>
    </font>
    <font>
      <sz val="11"/>
      <color theme="6" tint="-0.249977111117893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i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3" tint="0.39997558519241921"/>
      <name val="Calibri"/>
      <family val="2"/>
      <charset val="238"/>
    </font>
    <font>
      <sz val="11"/>
      <color theme="3" tint="0.3999755851924192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vertAlign val="superscript"/>
      <sz val="12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7" fillId="0" borderId="0"/>
    <xf numFmtId="9" fontId="47" fillId="0" borderId="0" applyFont="0" applyFill="0" applyBorder="0" applyAlignment="0" applyProtection="0"/>
  </cellStyleXfs>
  <cellXfs count="168">
    <xf numFmtId="0" fontId="0" fillId="0" borderId="0" xfId="0"/>
    <xf numFmtId="0" fontId="2" fillId="0" borderId="2" xfId="0" applyFont="1" applyBorder="1" applyAlignment="1">
      <alignment vertical="center" wrapText="1"/>
    </xf>
    <xf numFmtId="0" fontId="5" fillId="2" borderId="3" xfId="3" applyFont="1" applyFill="1" applyBorder="1" applyAlignment="1">
      <alignment horizontal="center"/>
    </xf>
    <xf numFmtId="0" fontId="8" fillId="0" borderId="0" xfId="5" applyFont="1" applyAlignment="1">
      <alignment wrapText="1"/>
    </xf>
    <xf numFmtId="0" fontId="8" fillId="2" borderId="3" xfId="4" applyFont="1" applyFill="1" applyBorder="1" applyAlignment="1">
      <alignment horizontal="center"/>
    </xf>
    <xf numFmtId="0" fontId="8" fillId="0" borderId="1" xfId="4" applyFont="1" applyBorder="1" applyAlignment="1">
      <alignment wrapText="1"/>
    </xf>
    <xf numFmtId="0" fontId="2" fillId="0" borderId="2" xfId="0" applyFont="1" applyBorder="1" applyAlignment="1">
      <alignment horizontal="right" vertical="center" wrapText="1"/>
    </xf>
    <xf numFmtId="0" fontId="3" fillId="2" borderId="3" xfId="3" applyFont="1" applyFill="1" applyBorder="1" applyAlignment="1">
      <alignment horizontal="center"/>
    </xf>
    <xf numFmtId="0" fontId="23" fillId="0" borderId="1" xfId="4" applyFont="1" applyBorder="1" applyAlignment="1">
      <alignment wrapText="1"/>
    </xf>
    <xf numFmtId="0" fontId="24" fillId="0" borderId="1" xfId="4" applyFont="1" applyBorder="1" applyAlignment="1">
      <alignment wrapText="1"/>
    </xf>
    <xf numFmtId="0" fontId="0" fillId="0" borderId="0" xfId="0" applyProtection="1">
      <protection hidden="1"/>
    </xf>
    <xf numFmtId="3" fontId="10" fillId="3" borderId="4" xfId="0" applyNumberFormat="1" applyFont="1" applyFill="1" applyBorder="1" applyAlignment="1" applyProtection="1">
      <alignment horizontal="right" vertical="center" wrapText="1"/>
      <protection hidden="1"/>
    </xf>
    <xf numFmtId="3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Protection="1">
      <protection hidden="1"/>
    </xf>
    <xf numFmtId="3" fontId="12" fillId="0" borderId="0" xfId="0" applyNumberFormat="1" applyFont="1" applyAlignment="1" applyProtection="1">
      <alignment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3" fontId="4" fillId="3" borderId="6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27" fillId="0" borderId="0" xfId="0" applyFont="1" applyAlignment="1" applyProtection="1">
      <alignment horizontal="right" vertical="center" wrapText="1"/>
      <protection hidden="1"/>
    </xf>
    <xf numFmtId="165" fontId="4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Protection="1">
      <protection hidden="1"/>
    </xf>
    <xf numFmtId="0" fontId="29" fillId="3" borderId="7" xfId="0" applyFont="1" applyFill="1" applyBorder="1" applyAlignment="1" applyProtection="1">
      <alignment horizontal="center" vertical="center" wrapText="1"/>
      <protection hidden="1"/>
    </xf>
    <xf numFmtId="0" fontId="29" fillId="3" borderId="8" xfId="0" applyFont="1" applyFill="1" applyBorder="1" applyAlignment="1" applyProtection="1">
      <alignment horizontal="center" vertical="center" wrapText="1"/>
      <protection hidden="1"/>
    </xf>
    <xf numFmtId="3" fontId="30" fillId="3" borderId="9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9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10" xfId="0" applyNumberFormat="1" applyFont="1" applyFill="1" applyBorder="1" applyAlignment="1" applyProtection="1">
      <alignment horizontal="right" vertical="center" wrapText="1"/>
      <protection hidden="1"/>
    </xf>
    <xf numFmtId="3" fontId="30" fillId="3" borderId="2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2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11" xfId="0" applyNumberFormat="1" applyFont="1" applyFill="1" applyBorder="1" applyAlignment="1" applyProtection="1">
      <alignment horizontal="right" vertical="center" wrapText="1"/>
      <protection hidden="1"/>
    </xf>
    <xf numFmtId="3" fontId="30" fillId="3" borderId="5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30" fillId="3" borderId="2" xfId="0" applyFont="1" applyFill="1" applyBorder="1" applyAlignment="1" applyProtection="1">
      <alignment vertical="center"/>
      <protection hidden="1"/>
    </xf>
    <xf numFmtId="165" fontId="4" fillId="6" borderId="6" xfId="0" applyNumberFormat="1" applyFont="1" applyFill="1" applyBorder="1" applyAlignment="1" applyProtection="1">
      <alignment vertical="center" wrapText="1"/>
      <protection hidden="1"/>
    </xf>
    <xf numFmtId="0" fontId="31" fillId="7" borderId="13" xfId="0" applyFont="1" applyFill="1" applyBorder="1" applyAlignment="1" applyProtection="1">
      <alignment vertical="center"/>
      <protection hidden="1"/>
    </xf>
    <xf numFmtId="0" fontId="31" fillId="7" borderId="14" xfId="0" applyFont="1" applyFill="1" applyBorder="1" applyAlignment="1" applyProtection="1">
      <alignment vertical="center"/>
      <protection hidden="1"/>
    </xf>
    <xf numFmtId="3" fontId="31" fillId="7" borderId="14" xfId="0" applyNumberFormat="1" applyFont="1" applyFill="1" applyBorder="1" applyAlignment="1" applyProtection="1">
      <alignment vertical="center"/>
      <protection hidden="1"/>
    </xf>
    <xf numFmtId="0" fontId="31" fillId="7" borderId="15" xfId="0" applyFont="1" applyFill="1" applyBorder="1" applyAlignment="1" applyProtection="1">
      <alignment vertical="center"/>
      <protection hidden="1"/>
    </xf>
    <xf numFmtId="3" fontId="10" fillId="3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3" borderId="5" xfId="0" applyNumberFormat="1" applyFont="1" applyFill="1" applyBorder="1" applyAlignment="1" applyProtection="1">
      <alignment horizontal="left" vertical="center" wrapText="1"/>
      <protection hidden="1"/>
    </xf>
    <xf numFmtId="0" fontId="32" fillId="0" borderId="0" xfId="0" applyFont="1"/>
    <xf numFmtId="0" fontId="33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21" fillId="0" borderId="16" xfId="0" applyFont="1" applyBorder="1" applyProtection="1">
      <protection hidden="1"/>
    </xf>
    <xf numFmtId="0" fontId="36" fillId="0" borderId="1" xfId="4" applyFont="1" applyBorder="1" applyAlignment="1">
      <alignment wrapText="1"/>
    </xf>
    <xf numFmtId="0" fontId="37" fillId="0" borderId="0" xfId="0" applyFont="1"/>
    <xf numFmtId="0" fontId="23" fillId="0" borderId="18" xfId="4" applyFont="1" applyBorder="1" applyAlignment="1">
      <alignment wrapText="1"/>
    </xf>
    <xf numFmtId="0" fontId="23" fillId="0" borderId="19" xfId="4" applyFont="1" applyBorder="1" applyAlignment="1">
      <alignment wrapText="1"/>
    </xf>
    <xf numFmtId="0" fontId="38" fillId="9" borderId="6" xfId="0" applyFont="1" applyFill="1" applyBorder="1" applyAlignment="1" applyProtection="1">
      <alignment horizontal="center" vertical="center" wrapText="1"/>
      <protection hidden="1"/>
    </xf>
    <xf numFmtId="0" fontId="38" fillId="9" borderId="20" xfId="0" applyFont="1" applyFill="1" applyBorder="1" applyAlignment="1" applyProtection="1">
      <alignment vertical="center" wrapText="1"/>
      <protection hidden="1"/>
    </xf>
    <xf numFmtId="0" fontId="38" fillId="9" borderId="21" xfId="0" applyFont="1" applyFill="1" applyBorder="1" applyAlignment="1" applyProtection="1">
      <alignment horizontal="center" vertical="center" wrapText="1"/>
      <protection hidden="1"/>
    </xf>
    <xf numFmtId="0" fontId="38" fillId="9" borderId="22" xfId="0" applyFont="1" applyFill="1" applyBorder="1" applyAlignment="1" applyProtection="1">
      <alignment horizontal="center" vertical="center" wrapText="1"/>
      <protection hidden="1"/>
    </xf>
    <xf numFmtId="0" fontId="11" fillId="9" borderId="23" xfId="0" applyFont="1" applyFill="1" applyBorder="1" applyAlignment="1" applyProtection="1">
      <alignment horizontal="center" vertical="center" wrapText="1"/>
      <protection hidden="1"/>
    </xf>
    <xf numFmtId="0" fontId="10" fillId="9" borderId="24" xfId="0" applyFont="1" applyFill="1" applyBorder="1" applyAlignment="1" applyProtection="1">
      <alignment horizontal="center" vertical="center"/>
      <protection hidden="1"/>
    </xf>
    <xf numFmtId="0" fontId="10" fillId="9" borderId="24" xfId="0" applyFont="1" applyFill="1" applyBorder="1" applyAlignment="1" applyProtection="1">
      <alignment horizontal="center" vertical="center" wrapText="1"/>
      <protection hidden="1"/>
    </xf>
    <xf numFmtId="3" fontId="10" fillId="9" borderId="25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9" xfId="0" applyNumberFormat="1" applyFont="1" applyFill="1" applyBorder="1" applyAlignment="1" applyProtection="1">
      <alignment horizontal="left" vertical="center" wrapText="1"/>
      <protection hidden="1"/>
    </xf>
    <xf numFmtId="3" fontId="10" fillId="9" borderId="9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10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26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2" xfId="0" applyNumberFormat="1" applyFont="1" applyFill="1" applyBorder="1" applyAlignment="1" applyProtection="1">
      <alignment horizontal="left" vertical="center" wrapText="1"/>
      <protection hidden="1"/>
    </xf>
    <xf numFmtId="3" fontId="10" fillId="9" borderId="2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11" xfId="0" applyNumberFormat="1" applyFont="1" applyFill="1" applyBorder="1" applyAlignment="1" applyProtection="1">
      <alignment horizontal="right" vertical="center" wrapText="1"/>
      <protection hidden="1"/>
    </xf>
    <xf numFmtId="0" fontId="10" fillId="9" borderId="27" xfId="0" applyFont="1" applyFill="1" applyBorder="1" applyAlignment="1" applyProtection="1">
      <alignment vertical="center"/>
      <protection hidden="1"/>
    </xf>
    <xf numFmtId="3" fontId="10" fillId="9" borderId="27" xfId="0" applyNumberFormat="1" applyFont="1" applyFill="1" applyBorder="1" applyAlignment="1" applyProtection="1">
      <alignment horizontal="right" vertical="center" wrapText="1"/>
      <protection hidden="1"/>
    </xf>
    <xf numFmtId="0" fontId="4" fillId="9" borderId="28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vertical="center" wrapText="1"/>
      <protection hidden="1"/>
    </xf>
    <xf numFmtId="3" fontId="4" fillId="9" borderId="6" xfId="0" applyNumberFormat="1" applyFont="1" applyFill="1" applyBorder="1" applyAlignment="1" applyProtection="1">
      <alignment vertical="center" wrapText="1"/>
      <protection hidden="1"/>
    </xf>
    <xf numFmtId="165" fontId="4" fillId="9" borderId="6" xfId="0" applyNumberFormat="1" applyFont="1" applyFill="1" applyBorder="1" applyAlignment="1" applyProtection="1">
      <alignment vertical="center" wrapText="1"/>
      <protection hidden="1"/>
    </xf>
    <xf numFmtId="166" fontId="4" fillId="9" borderId="6" xfId="0" applyNumberFormat="1" applyFont="1" applyFill="1" applyBorder="1" applyAlignment="1" applyProtection="1">
      <alignment vertical="center" wrapText="1"/>
      <protection hidden="1"/>
    </xf>
    <xf numFmtId="0" fontId="0" fillId="0" borderId="2" xfId="0" applyBorder="1"/>
    <xf numFmtId="0" fontId="8" fillId="2" borderId="2" xfId="5" applyFont="1" applyFill="1" applyBorder="1" applyAlignment="1">
      <alignment horizontal="center"/>
    </xf>
    <xf numFmtId="0" fontId="8" fillId="0" borderId="2" xfId="5" applyFont="1" applyBorder="1" applyAlignment="1">
      <alignment wrapText="1"/>
    </xf>
    <xf numFmtId="0" fontId="39" fillId="0" borderId="2" xfId="0" applyFont="1" applyBorder="1"/>
    <xf numFmtId="2" fontId="25" fillId="0" borderId="2" xfId="5" applyNumberFormat="1" applyFont="1" applyBorder="1" applyAlignment="1">
      <alignment wrapText="1"/>
    </xf>
    <xf numFmtId="0" fontId="40" fillId="0" borderId="2" xfId="5" applyFont="1" applyBorder="1" applyAlignment="1">
      <alignment wrapText="1"/>
    </xf>
    <xf numFmtId="0" fontId="24" fillId="0" borderId="2" xfId="5" applyFont="1" applyBorder="1" applyAlignment="1">
      <alignment wrapText="1"/>
    </xf>
    <xf numFmtId="0" fontId="22" fillId="0" borderId="2" xfId="0" applyFont="1" applyBorder="1"/>
    <xf numFmtId="0" fontId="23" fillId="0" borderId="2" xfId="5" applyFont="1" applyBorder="1" applyAlignment="1">
      <alignment wrapText="1"/>
    </xf>
    <xf numFmtId="0" fontId="3" fillId="0" borderId="2" xfId="5" applyFont="1" applyBorder="1" applyAlignment="1">
      <alignment wrapText="1"/>
    </xf>
    <xf numFmtId="0" fontId="0" fillId="0" borderId="29" xfId="0" applyBorder="1"/>
    <xf numFmtId="2" fontId="25" fillId="0" borderId="29" xfId="5" applyNumberFormat="1" applyFont="1" applyBorder="1" applyAlignment="1">
      <alignment wrapText="1"/>
    </xf>
    <xf numFmtId="0" fontId="22" fillId="0" borderId="29" xfId="0" applyFont="1" applyBorder="1"/>
    <xf numFmtId="0" fontId="3" fillId="2" borderId="30" xfId="5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1" fillId="0" borderId="2" xfId="5" applyFont="1" applyBorder="1" applyAlignment="1">
      <alignment wrapText="1"/>
    </xf>
    <xf numFmtId="0" fontId="41" fillId="0" borderId="1" xfId="4" applyFont="1" applyBorder="1" applyAlignment="1">
      <alignment wrapText="1"/>
    </xf>
    <xf numFmtId="0" fontId="3" fillId="2" borderId="0" xfId="5" applyFont="1" applyFill="1" applyAlignment="1">
      <alignment horizontal="center"/>
    </xf>
    <xf numFmtId="0" fontId="3" fillId="0" borderId="1" xfId="4" applyFont="1" applyBorder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0" fillId="0" borderId="0" xfId="0" applyAlignment="1">
      <alignment wrapText="1"/>
    </xf>
    <xf numFmtId="0" fontId="38" fillId="0" borderId="0" xfId="0" applyFont="1" applyAlignment="1">
      <alignment wrapText="1"/>
    </xf>
    <xf numFmtId="0" fontId="21" fillId="0" borderId="0" xfId="0" applyFont="1" applyAlignment="1">
      <alignment wrapText="1"/>
    </xf>
    <xf numFmtId="4" fontId="21" fillId="4" borderId="17" xfId="0" applyNumberFormat="1" applyFont="1" applyFill="1" applyBorder="1" applyProtection="1">
      <protection hidden="1"/>
    </xf>
    <xf numFmtId="4" fontId="21" fillId="8" borderId="17" xfId="0" applyNumberFormat="1" applyFont="1" applyFill="1" applyBorder="1" applyProtection="1">
      <protection hidden="1"/>
    </xf>
    <xf numFmtId="4" fontId="4" fillId="4" borderId="6" xfId="0" applyNumberFormat="1" applyFont="1" applyFill="1" applyBorder="1" applyAlignment="1" applyProtection="1">
      <alignment vertical="center" wrapText="1"/>
      <protection hidden="1"/>
    </xf>
    <xf numFmtId="4" fontId="4" fillId="9" borderId="6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0" fontId="36" fillId="0" borderId="2" xfId="5" applyFont="1" applyBorder="1" applyAlignment="1">
      <alignment wrapText="1"/>
    </xf>
    <xf numFmtId="0" fontId="44" fillId="0" borderId="2" xfId="0" applyFont="1" applyBorder="1"/>
    <xf numFmtId="0" fontId="45" fillId="0" borderId="0" xfId="0" applyFont="1"/>
    <xf numFmtId="0" fontId="46" fillId="0" borderId="0" xfId="0" applyFont="1"/>
    <xf numFmtId="0" fontId="0" fillId="0" borderId="38" xfId="0" applyBorder="1"/>
    <xf numFmtId="0" fontId="0" fillId="0" borderId="39" xfId="0" applyBorder="1"/>
    <xf numFmtId="0" fontId="46" fillId="0" borderId="39" xfId="0" applyFont="1" applyBorder="1"/>
    <xf numFmtId="4" fontId="4" fillId="9" borderId="28" xfId="0" applyNumberFormat="1" applyFont="1" applyFill="1" applyBorder="1" applyAlignment="1" applyProtection="1">
      <alignment vertical="center" wrapText="1"/>
      <protection hidden="1"/>
    </xf>
    <xf numFmtId="166" fontId="4" fillId="9" borderId="37" xfId="0" applyNumberFormat="1" applyFont="1" applyFill="1" applyBorder="1" applyAlignment="1" applyProtection="1">
      <alignment vertical="center" wrapText="1"/>
      <protection hidden="1"/>
    </xf>
    <xf numFmtId="0" fontId="4" fillId="9" borderId="28" xfId="0" applyFont="1" applyFill="1" applyBorder="1" applyAlignment="1" applyProtection="1">
      <alignment vertical="center" wrapText="1"/>
      <protection hidden="1"/>
    </xf>
    <xf numFmtId="4" fontId="4" fillId="4" borderId="33" xfId="0" applyNumberFormat="1" applyFont="1" applyFill="1" applyBorder="1" applyAlignment="1" applyProtection="1">
      <alignment vertical="center" wrapText="1"/>
      <protection hidden="1"/>
    </xf>
    <xf numFmtId="3" fontId="4" fillId="9" borderId="36" xfId="0" applyNumberFormat="1" applyFont="1" applyFill="1" applyBorder="1" applyAlignment="1" applyProtection="1">
      <alignment vertical="center" wrapText="1"/>
      <protection hidden="1"/>
    </xf>
    <xf numFmtId="3" fontId="4" fillId="9" borderId="37" xfId="0" applyNumberFormat="1" applyFont="1" applyFill="1" applyBorder="1" applyAlignment="1" applyProtection="1">
      <alignment vertical="center" wrapText="1"/>
      <protection hidden="1"/>
    </xf>
    <xf numFmtId="0" fontId="8" fillId="11" borderId="3" xfId="4" applyFont="1" applyFill="1" applyBorder="1" applyAlignment="1">
      <alignment horizontal="center"/>
    </xf>
    <xf numFmtId="0" fontId="46" fillId="10" borderId="0" xfId="0" applyFont="1" applyFill="1"/>
    <xf numFmtId="0" fontId="22" fillId="0" borderId="0" xfId="0" applyFont="1"/>
    <xf numFmtId="0" fontId="40" fillId="0" borderId="1" xfId="4" applyFont="1" applyBorder="1" applyAlignment="1">
      <alignment wrapText="1"/>
    </xf>
    <xf numFmtId="0" fontId="40" fillId="0" borderId="0" xfId="5" applyFont="1" applyAlignment="1">
      <alignment wrapText="1"/>
    </xf>
    <xf numFmtId="3" fontId="30" fillId="3" borderId="40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10" fontId="0" fillId="0" borderId="0" xfId="0" applyNumberFormat="1" applyProtection="1">
      <protection hidden="1"/>
    </xf>
    <xf numFmtId="0" fontId="26" fillId="0" borderId="0" xfId="0" applyFont="1"/>
    <xf numFmtId="165" fontId="26" fillId="0" borderId="0" xfId="0" applyNumberFormat="1" applyFont="1" applyProtection="1">
      <protection hidden="1"/>
    </xf>
    <xf numFmtId="0" fontId="30" fillId="3" borderId="0" xfId="0" applyFont="1" applyFill="1" applyAlignment="1" applyProtection="1">
      <alignment vertical="center"/>
      <protection hidden="1"/>
    </xf>
    <xf numFmtId="3" fontId="30" fillId="3" borderId="0" xfId="0" applyNumberFormat="1" applyFont="1" applyFill="1" applyAlignment="1" applyProtection="1">
      <alignment horizontal="right" vertical="center" wrapText="1"/>
      <protection hidden="1"/>
    </xf>
    <xf numFmtId="0" fontId="36" fillId="0" borderId="0" xfId="4" applyFont="1" applyAlignment="1">
      <alignment wrapText="1"/>
    </xf>
    <xf numFmtId="0" fontId="36" fillId="0" borderId="18" xfId="4" applyFont="1" applyBorder="1" applyAlignment="1">
      <alignment wrapText="1"/>
    </xf>
    <xf numFmtId="1" fontId="30" fillId="3" borderId="12" xfId="0" applyNumberFormat="1" applyFont="1" applyFill="1" applyBorder="1" applyAlignment="1" applyProtection="1">
      <alignment horizontal="right" vertical="center" wrapText="1"/>
      <protection hidden="1"/>
    </xf>
    <xf numFmtId="4" fontId="21" fillId="7" borderId="17" xfId="0" applyNumberFormat="1" applyFont="1" applyFill="1" applyBorder="1" applyProtection="1">
      <protection hidden="1"/>
    </xf>
    <xf numFmtId="4" fontId="21" fillId="12" borderId="17" xfId="0" applyNumberFormat="1" applyFont="1" applyFill="1" applyBorder="1" applyProtection="1">
      <protection hidden="1"/>
    </xf>
    <xf numFmtId="4" fontId="21" fillId="13" borderId="17" xfId="0" applyNumberFormat="1" applyFont="1" applyFill="1" applyBorder="1" applyProtection="1">
      <protection hidden="1"/>
    </xf>
    <xf numFmtId="0" fontId="49" fillId="0" borderId="2" xfId="5" applyFont="1" applyBorder="1" applyAlignment="1">
      <alignment wrapText="1"/>
    </xf>
    <xf numFmtId="0" fontId="36" fillId="0" borderId="42" xfId="4" applyFont="1" applyBorder="1" applyAlignment="1">
      <alignment wrapText="1"/>
    </xf>
    <xf numFmtId="0" fontId="36" fillId="0" borderId="43" xfId="4" applyFont="1" applyBorder="1" applyAlignment="1">
      <alignment wrapText="1"/>
    </xf>
    <xf numFmtId="0" fontId="49" fillId="0" borderId="0" xfId="5" applyFont="1" applyAlignment="1">
      <alignment wrapText="1"/>
    </xf>
    <xf numFmtId="0" fontId="50" fillId="0" borderId="41" xfId="4" applyFont="1" applyBorder="1" applyAlignment="1">
      <alignment wrapText="1"/>
    </xf>
    <xf numFmtId="0" fontId="25" fillId="14" borderId="1" xfId="4" applyFont="1" applyFill="1" applyBorder="1" applyAlignment="1">
      <alignment wrapText="1"/>
    </xf>
    <xf numFmtId="0" fontId="51" fillId="0" borderId="2" xfId="5" applyFont="1" applyBorder="1" applyAlignment="1">
      <alignment wrapText="1"/>
    </xf>
    <xf numFmtId="0" fontId="52" fillId="0" borderId="2" xfId="0" applyFont="1" applyBorder="1"/>
    <xf numFmtId="0" fontId="51" fillId="0" borderId="0" xfId="4" applyFont="1" applyAlignment="1">
      <alignment wrapText="1"/>
    </xf>
    <xf numFmtId="0" fontId="51" fillId="0" borderId="18" xfId="4" applyFont="1" applyBorder="1" applyAlignment="1">
      <alignment wrapText="1"/>
    </xf>
    <xf numFmtId="0" fontId="51" fillId="0" borderId="1" xfId="4" applyFont="1" applyBorder="1" applyAlignment="1">
      <alignment wrapText="1"/>
    </xf>
    <xf numFmtId="0" fontId="51" fillId="0" borderId="0" xfId="5" applyFont="1" applyAlignment="1">
      <alignment wrapText="1"/>
    </xf>
    <xf numFmtId="4" fontId="21" fillId="15" borderId="17" xfId="0" applyNumberFormat="1" applyFont="1" applyFill="1" applyBorder="1" applyProtection="1">
      <protection hidden="1"/>
    </xf>
    <xf numFmtId="9" fontId="53" fillId="0" borderId="0" xfId="6" applyFont="1" applyAlignment="1" applyProtection="1">
      <alignment horizontal="center"/>
      <protection hidden="1"/>
    </xf>
    <xf numFmtId="0" fontId="21" fillId="0" borderId="34" xfId="0" applyFont="1" applyBorder="1" applyProtection="1">
      <protection hidden="1"/>
    </xf>
    <xf numFmtId="0" fontId="21" fillId="0" borderId="35" xfId="0" applyFont="1" applyBorder="1"/>
    <xf numFmtId="0" fontId="58" fillId="0" borderId="2" xfId="5" applyFont="1" applyBorder="1" applyAlignment="1">
      <alignment wrapText="1"/>
    </xf>
    <xf numFmtId="0" fontId="59" fillId="0" borderId="2" xfId="0" applyFont="1" applyBorder="1"/>
    <xf numFmtId="0" fontId="59" fillId="0" borderId="29" xfId="0" applyFont="1" applyBorder="1"/>
    <xf numFmtId="0" fontId="59" fillId="0" borderId="30" xfId="0" applyFont="1" applyBorder="1"/>
    <xf numFmtId="0" fontId="58" fillId="0" borderId="0" xfId="4" applyFont="1" applyAlignment="1">
      <alignment wrapText="1"/>
    </xf>
    <xf numFmtId="0" fontId="58" fillId="0" borderId="18" xfId="4" applyFont="1" applyBorder="1" applyAlignment="1">
      <alignment wrapText="1"/>
    </xf>
    <xf numFmtId="0" fontId="58" fillId="0" borderId="1" xfId="4" applyFont="1" applyBorder="1" applyAlignment="1">
      <alignment wrapText="1"/>
    </xf>
    <xf numFmtId="0" fontId="58" fillId="0" borderId="0" xfId="5" applyFont="1" applyAlignment="1">
      <alignment wrapText="1"/>
    </xf>
    <xf numFmtId="4" fontId="21" fillId="17" borderId="17" xfId="0" applyNumberFormat="1" applyFont="1" applyFill="1" applyBorder="1" applyProtection="1">
      <protection hidden="1"/>
    </xf>
    <xf numFmtId="165" fontId="60" fillId="16" borderId="6" xfId="0" applyNumberFormat="1" applyFont="1" applyFill="1" applyBorder="1" applyAlignment="1" applyProtection="1">
      <alignment vertical="center" wrapText="1"/>
      <protection locked="0" hidden="1"/>
    </xf>
    <xf numFmtId="3" fontId="60" fillId="16" borderId="37" xfId="0" applyNumberFormat="1" applyFont="1" applyFill="1" applyBorder="1" applyAlignment="1" applyProtection="1">
      <alignment vertical="center" wrapText="1"/>
      <protection locked="0" hidden="1"/>
    </xf>
    <xf numFmtId="3" fontId="4" fillId="4" borderId="6" xfId="0" applyNumberFormat="1" applyFont="1" applyFill="1" applyBorder="1" applyAlignment="1" applyProtection="1">
      <alignment vertical="center" wrapText="1"/>
      <protection hidden="1"/>
    </xf>
    <xf numFmtId="0" fontId="4" fillId="9" borderId="36" xfId="0" applyFont="1" applyFill="1" applyBorder="1" applyAlignment="1" applyProtection="1">
      <alignment horizontal="center" vertical="center" wrapText="1"/>
      <protection hidden="1"/>
    </xf>
    <xf numFmtId="0" fontId="4" fillId="9" borderId="37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Protection="1">
      <protection hidden="1"/>
    </xf>
    <xf numFmtId="0" fontId="21" fillId="0" borderId="35" xfId="0" applyFont="1" applyBorder="1"/>
    <xf numFmtId="0" fontId="16" fillId="9" borderId="36" xfId="0" applyFont="1" applyFill="1" applyBorder="1" applyAlignment="1" applyProtection="1">
      <alignment horizontal="center" vertical="center" wrapText="1"/>
      <protection hidden="1"/>
    </xf>
    <xf numFmtId="0" fontId="21" fillId="9" borderId="37" xfId="0" applyFont="1" applyFill="1" applyBorder="1" applyAlignment="1">
      <alignment horizontal="center" vertical="center" wrapText="1"/>
    </xf>
  </cellXfs>
  <cellStyles count="7">
    <cellStyle name="Čárka 2" xfId="1" xr:uid="{00000000-0005-0000-0000-000000000000}"/>
    <cellStyle name="Normální" xfId="0" builtinId="0"/>
    <cellStyle name="Normální 2" xfId="2" xr:uid="{00000000-0005-0000-0000-000002000000}"/>
    <cellStyle name="Normální_Ciselnik_statEU_x_FADN" xfId="3" xr:uid="{00000000-0005-0000-0000-000003000000}"/>
    <cellStyle name="Normální_Hierarchie_EUstat" xfId="4" xr:uid="{00000000-0005-0000-0000-000004000000}"/>
    <cellStyle name="Normální_Struktura_EUstat" xfId="5" xr:uid="{00000000-0005-0000-0000-000005000000}"/>
    <cellStyle name="Procenta" xfId="6" builtinId="5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B122"/>
  <sheetViews>
    <sheetView tabSelected="1" topLeftCell="A4" zoomScale="70" zoomScaleNormal="70" workbookViewId="0">
      <selection activeCell="D27" sqref="D27"/>
    </sheetView>
  </sheetViews>
  <sheetFormatPr defaultColWidth="9.140625" defaultRowHeight="19.5" customHeight="1" x14ac:dyDescent="0.25"/>
  <cols>
    <col min="1" max="1" width="17.85546875" style="10" customWidth="1"/>
    <col min="2" max="2" width="74.85546875" style="10" customWidth="1"/>
    <col min="3" max="4" width="22.7109375" style="10" customWidth="1"/>
    <col min="5" max="5" width="30.7109375" style="10" customWidth="1"/>
    <col min="6" max="6" width="25.28515625" style="10" customWidth="1"/>
    <col min="7" max="7" width="25.5703125" style="10" customWidth="1"/>
    <col min="8" max="8" width="21.28515625" style="10" customWidth="1"/>
    <col min="9" max="9" width="19.7109375" style="10" hidden="1" customWidth="1"/>
    <col min="10" max="10" width="15.28515625" style="10" hidden="1" customWidth="1"/>
    <col min="11" max="11" width="24.42578125" style="10" hidden="1" customWidth="1"/>
    <col min="12" max="12" width="15.28515625" style="10" hidden="1" customWidth="1"/>
    <col min="13" max="14" width="7.140625" style="10" hidden="1" customWidth="1"/>
    <col min="15" max="17" width="7.140625" style="10" customWidth="1"/>
    <col min="18" max="18" width="46.28515625" style="10" bestFit="1" customWidth="1"/>
    <col min="19" max="19" width="18.5703125" style="10" bestFit="1" customWidth="1"/>
    <col min="20" max="20" width="12.5703125" style="10" bestFit="1" customWidth="1"/>
    <col min="21" max="21" width="2.28515625" style="10" bestFit="1" customWidth="1"/>
    <col min="22" max="22" width="18.5703125" style="10" bestFit="1" customWidth="1"/>
    <col min="23" max="26" width="9.140625" style="10"/>
    <col min="27" max="27" width="17.7109375" style="10" bestFit="1" customWidth="1"/>
    <col min="28" max="16384" width="9.140625" style="10"/>
  </cols>
  <sheetData>
    <row r="1" spans="1:14" ht="21" customHeight="1" thickBot="1" x14ac:dyDescent="0.4">
      <c r="A1" s="39" t="s">
        <v>331</v>
      </c>
    </row>
    <row r="2" spans="1:14" ht="70.5" customHeight="1" thickBot="1" x14ac:dyDescent="0.3">
      <c r="A2" s="50" t="s">
        <v>306</v>
      </c>
      <c r="B2" s="51" t="s">
        <v>13</v>
      </c>
      <c r="C2" s="51" t="s">
        <v>310</v>
      </c>
      <c r="D2" s="51" t="s">
        <v>308</v>
      </c>
      <c r="E2" s="52" t="s">
        <v>309</v>
      </c>
      <c r="F2" s="52" t="s">
        <v>328</v>
      </c>
    </row>
    <row r="3" spans="1:14" ht="38.25" customHeight="1" thickTop="1" thickBot="1" x14ac:dyDescent="0.3">
      <c r="A3" s="33">
        <f>INDEX(A$6:A$20,MATCH(1,$J$6:$J$20,0))</f>
        <v>8</v>
      </c>
      <c r="B3" s="34" t="str">
        <f>INDEX(B$6:B$20,MATCH(1,$J$6:$J$20,0))</f>
        <v>Smíšená výroba (odpovídá celkové hodnotě SO podniku)</v>
      </c>
      <c r="C3" s="35">
        <f>INDEX(C$6:C$20,MATCH(1,$J$6:$J$20,0))</f>
        <v>580000</v>
      </c>
      <c r="D3" s="35">
        <f>D14</f>
        <v>0</v>
      </c>
      <c r="E3" s="36" t="str">
        <f>IF(D3&gt;=C3,"splnil","nesplnil")</f>
        <v>nesplnil</v>
      </c>
      <c r="F3" s="36" t="str">
        <f>IF(D3&gt;=F5,"nesplnil","splnil")</f>
        <v>splnil</v>
      </c>
    </row>
    <row r="4" spans="1:14" ht="4.5" customHeight="1" thickBot="1" x14ac:dyDescent="0.3"/>
    <row r="5" spans="1:14" ht="69" customHeight="1" thickBot="1" x14ac:dyDescent="0.3">
      <c r="A5" s="53" t="s">
        <v>306</v>
      </c>
      <c r="B5" s="54" t="s">
        <v>13</v>
      </c>
      <c r="C5" s="55" t="s">
        <v>317</v>
      </c>
      <c r="D5" s="55" t="s">
        <v>314</v>
      </c>
      <c r="F5" s="32">
        <v>4456000</v>
      </c>
      <c r="G5" s="49" t="s">
        <v>329</v>
      </c>
      <c r="I5" s="21" t="s">
        <v>312</v>
      </c>
      <c r="J5" s="21" t="s">
        <v>311</v>
      </c>
      <c r="K5" s="22" t="s">
        <v>285</v>
      </c>
    </row>
    <row r="6" spans="1:14" ht="19.5" customHeight="1" thickTop="1" thickBot="1" x14ac:dyDescent="0.3">
      <c r="A6" s="56">
        <v>1</v>
      </c>
      <c r="B6" s="57" t="s">
        <v>0</v>
      </c>
      <c r="C6" s="58">
        <v>570000</v>
      </c>
      <c r="D6" s="59">
        <f>INDEX(Propocet_ciselniky!$C$30:$C$42,MATCH(Tabulky_zadani!A6,Propocet_ciselniky!$A$30:$A$42,0))</f>
        <v>0</v>
      </c>
      <c r="E6" s="147" t="str">
        <f>IF(D$14=0,"",D6/D$14)</f>
        <v/>
      </c>
      <c r="I6" s="23" t="e">
        <f t="shared" ref="I6:I13" si="0">D6/$D$14*100</f>
        <v>#DIV/0!</v>
      </c>
      <c r="J6" s="24">
        <f>IF(D6&gt;D$14/3*2,1,0)</f>
        <v>0</v>
      </c>
      <c r="K6" s="25" t="s">
        <v>119</v>
      </c>
    </row>
    <row r="7" spans="1:14" ht="19.5" customHeight="1" x14ac:dyDescent="0.25">
      <c r="A7" s="60">
        <v>2</v>
      </c>
      <c r="B7" s="61" t="s">
        <v>3</v>
      </c>
      <c r="C7" s="62">
        <v>430000</v>
      </c>
      <c r="D7" s="63">
        <f>INDEX(Propocet_ciselniky!$C$30:$C$42,MATCH(Tabulky_zadani!A7,Propocet_ciselniky!$A$30:$A$42,0))</f>
        <v>0</v>
      </c>
      <c r="E7" s="147" t="str">
        <f t="shared" ref="E7:E20" si="1">IF(D$14=0,"",D7/D$14)</f>
        <v/>
      </c>
      <c r="F7" s="164" t="s">
        <v>348</v>
      </c>
      <c r="G7" s="165"/>
      <c r="I7" s="26" t="e">
        <f t="shared" si="0"/>
        <v>#DIV/0!</v>
      </c>
      <c r="J7" s="27">
        <f>IF(D7&gt;D$14/3*2,1,0)</f>
        <v>0</v>
      </c>
      <c r="K7" s="28" t="s">
        <v>120</v>
      </c>
    </row>
    <row r="8" spans="1:14" ht="19.5" customHeight="1" thickBot="1" x14ac:dyDescent="0.3">
      <c r="A8" s="60">
        <v>3</v>
      </c>
      <c r="B8" s="61" t="s">
        <v>14</v>
      </c>
      <c r="C8" s="62">
        <v>230000</v>
      </c>
      <c r="D8" s="63">
        <f>INDEX(Propocet_ciselniky!$C$30:$C$42,MATCH(Tabulky_zadani!A8,Propocet_ciselniky!$A$30:$A$42,0))</f>
        <v>0</v>
      </c>
      <c r="E8" s="147" t="str">
        <f t="shared" si="1"/>
        <v/>
      </c>
      <c r="F8" s="98">
        <f>SUM(D27:D65,D114:D116)</f>
        <v>0</v>
      </c>
      <c r="G8" s="44" t="s">
        <v>349</v>
      </c>
      <c r="I8" s="26" t="e">
        <f t="shared" si="0"/>
        <v>#DIV/0!</v>
      </c>
      <c r="J8" s="27">
        <f>IF(D8&gt;D$14/3*2,1,0)</f>
        <v>0</v>
      </c>
      <c r="K8" s="28">
        <v>20404</v>
      </c>
    </row>
    <row r="9" spans="1:14" ht="19.5" customHeight="1" x14ac:dyDescent="0.25">
      <c r="A9" s="60">
        <v>4</v>
      </c>
      <c r="B9" s="61" t="s">
        <v>15</v>
      </c>
      <c r="C9" s="62">
        <v>480000</v>
      </c>
      <c r="D9" s="63">
        <f>INDEX(Propocet_ciselniky!$C$30:$C$42,MATCH(Tabulky_zadani!A9,Propocet_ciselniky!$A$30:$A$42,0))</f>
        <v>0</v>
      </c>
      <c r="E9" s="147" t="str">
        <f t="shared" si="1"/>
        <v/>
      </c>
      <c r="F9" s="164" t="s">
        <v>350</v>
      </c>
      <c r="G9" s="165"/>
      <c r="I9" s="26" t="e">
        <f t="shared" si="0"/>
        <v>#DIV/0!</v>
      </c>
      <c r="J9" s="27">
        <f>IF(AND(D9&gt;D$14/3*2,D8&lt;=D$14/3*2),1,0)</f>
        <v>0</v>
      </c>
      <c r="K9" s="28" t="s">
        <v>301</v>
      </c>
    </row>
    <row r="10" spans="1:14" ht="19.5" customHeight="1" thickBot="1" x14ac:dyDescent="0.3">
      <c r="A10" s="60">
        <v>5</v>
      </c>
      <c r="B10" s="61" t="s">
        <v>8</v>
      </c>
      <c r="C10" s="62">
        <v>490000</v>
      </c>
      <c r="D10" s="63">
        <f>INDEX(Propocet_ciselniky!$C$30:$C$42,MATCH(Tabulky_zadani!A10,Propocet_ciselniky!$A$30:$A$42,0))</f>
        <v>0</v>
      </c>
      <c r="E10" s="147" t="str">
        <f t="shared" si="1"/>
        <v/>
      </c>
      <c r="F10" s="99">
        <f>SUM(G67:G88,G94:G113)</f>
        <v>0</v>
      </c>
      <c r="G10" s="44" t="s">
        <v>352</v>
      </c>
      <c r="I10" s="26" t="e">
        <f t="shared" si="0"/>
        <v>#DIV/0!</v>
      </c>
      <c r="J10" s="27">
        <f>IF(AND(D$10&gt;K$14/4*3,K$14&gt;D$11/10*1,D$11&gt;D$14/3*2),1,0)</f>
        <v>0</v>
      </c>
      <c r="K10" s="28" t="s">
        <v>300</v>
      </c>
    </row>
    <row r="11" spans="1:14" ht="19.5" customHeight="1" x14ac:dyDescent="0.25">
      <c r="A11" s="60">
        <v>6</v>
      </c>
      <c r="B11" s="61" t="s">
        <v>297</v>
      </c>
      <c r="C11" s="62">
        <v>380000</v>
      </c>
      <c r="D11" s="63">
        <f>INDEX(Propocet_ciselniky!$C$30:$C$42,MATCH(Tabulky_zadani!A11,Propocet_ciselniky!$A$30:$A$42,0))</f>
        <v>0</v>
      </c>
      <c r="E11" s="147" t="str">
        <f t="shared" si="1"/>
        <v/>
      </c>
      <c r="F11" s="164" t="s">
        <v>463</v>
      </c>
      <c r="G11" s="165"/>
      <c r="I11" s="26" t="e">
        <f t="shared" si="0"/>
        <v>#DIV/0!</v>
      </c>
      <c r="J11" s="27">
        <f>IF(AND(OR(D$10&lt;=K$14/4*3,K$14&lt;=D$11/10*1),D$11&gt;D$14/3*2),1,0)</f>
        <v>0</v>
      </c>
      <c r="K11" s="28" t="s">
        <v>302</v>
      </c>
    </row>
    <row r="12" spans="1:14" ht="19.5" customHeight="1" thickBot="1" x14ac:dyDescent="0.3">
      <c r="A12" s="60">
        <v>7</v>
      </c>
      <c r="B12" s="61" t="s">
        <v>316</v>
      </c>
      <c r="C12" s="62">
        <v>770000</v>
      </c>
      <c r="D12" s="63">
        <f>INDEX(Propocet_ciselniky!$C$30:$C$42,MATCH(Tabulky_zadani!A12,Propocet_ciselniky!$A$30:$A$42,0))</f>
        <v>0</v>
      </c>
      <c r="E12" s="147" t="str">
        <f t="shared" si="1"/>
        <v/>
      </c>
      <c r="F12" s="133">
        <f>SUM(D94:D113)</f>
        <v>0</v>
      </c>
      <c r="G12" s="44" t="s">
        <v>464</v>
      </c>
      <c r="I12" s="26" t="e">
        <f t="shared" si="0"/>
        <v>#DIV/0!</v>
      </c>
      <c r="J12" s="27">
        <f>IF(D12&gt;D$14/3*2,1,0)</f>
        <v>0</v>
      </c>
      <c r="K12" s="28" t="s">
        <v>124</v>
      </c>
      <c r="M12" s="122"/>
      <c r="N12" s="122"/>
    </row>
    <row r="13" spans="1:14" ht="19.5" customHeight="1" thickBot="1" x14ac:dyDescent="0.3">
      <c r="A13" s="11">
        <v>8</v>
      </c>
      <c r="B13" s="38" t="s">
        <v>303</v>
      </c>
      <c r="C13" s="12">
        <v>580000</v>
      </c>
      <c r="D13" s="37">
        <f>INDEX(Propocet_ciselniky!$C$30:$C$42,MATCH(Tabulky_zadani!A13,Propocet_ciselniky!$A$30:$A$42,0))</f>
        <v>0</v>
      </c>
      <c r="E13" s="147" t="str">
        <f t="shared" si="1"/>
        <v/>
      </c>
      <c r="F13" s="164" t="s">
        <v>495</v>
      </c>
      <c r="G13" s="165"/>
      <c r="I13" s="29" t="e">
        <f t="shared" si="0"/>
        <v>#DIV/0!</v>
      </c>
      <c r="J13" s="30">
        <f>IF(SUM($J$6:$J$12,$J$16:$J$20)=0,1,0)</f>
        <v>1</v>
      </c>
      <c r="K13" s="130" t="s">
        <v>305</v>
      </c>
    </row>
    <row r="14" spans="1:14" ht="19.5" customHeight="1" thickBot="1" x14ac:dyDescent="0.3">
      <c r="A14" s="13"/>
      <c r="B14" s="14"/>
      <c r="C14" s="64" t="s">
        <v>325</v>
      </c>
      <c r="D14" s="65">
        <f>SUM($F$27:$F$122)</f>
        <v>0</v>
      </c>
      <c r="E14" s="147" t="str">
        <f t="shared" si="1"/>
        <v/>
      </c>
      <c r="F14" s="146">
        <f>SUM(D117:D119)</f>
        <v>0</v>
      </c>
      <c r="G14" s="44" t="s">
        <v>513</v>
      </c>
      <c r="I14" s="20"/>
      <c r="J14" s="31" t="s">
        <v>122</v>
      </c>
      <c r="K14" s="121">
        <f>SUM($F$67:$F$77)</f>
        <v>0</v>
      </c>
    </row>
    <row r="15" spans="1:14" ht="19.5" customHeight="1" x14ac:dyDescent="0.25">
      <c r="A15" s="13"/>
      <c r="B15" s="14"/>
      <c r="E15" s="147"/>
      <c r="F15" s="164" t="s">
        <v>496</v>
      </c>
      <c r="G15" s="165"/>
      <c r="I15" s="20"/>
      <c r="J15" s="126"/>
      <c r="K15" s="127"/>
    </row>
    <row r="16" spans="1:14" ht="19.5" customHeight="1" thickBot="1" x14ac:dyDescent="0.3">
      <c r="A16" s="60">
        <v>11</v>
      </c>
      <c r="B16" s="61" t="s">
        <v>434</v>
      </c>
      <c r="C16" s="62">
        <v>720000</v>
      </c>
      <c r="D16" s="63">
        <f>INDEX(Propocet_ciselniky!$C$30:$C$42,MATCH(Tabulky_zadani!A16,Propocet_ciselniky!$A$30:$A$42,0))</f>
        <v>0</v>
      </c>
      <c r="E16" s="147" t="str">
        <f t="shared" si="1"/>
        <v/>
      </c>
      <c r="F16" s="131">
        <f>SUM(D91:D93)</f>
        <v>0</v>
      </c>
      <c r="G16" s="44" t="s">
        <v>433</v>
      </c>
      <c r="I16" s="20"/>
      <c r="J16" s="27">
        <f>IF(D16&gt;D$14/3*2,1,0)</f>
        <v>0</v>
      </c>
      <c r="K16" s="28" t="s">
        <v>458</v>
      </c>
    </row>
    <row r="17" spans="1:24" ht="19.5" customHeight="1" x14ac:dyDescent="0.25">
      <c r="A17" s="60">
        <v>12</v>
      </c>
      <c r="B17" s="61" t="s">
        <v>431</v>
      </c>
      <c r="C17" s="62">
        <v>720000</v>
      </c>
      <c r="D17" s="63">
        <f>INDEX(Propocet_ciselniky!$C$30:$C$42,MATCH(Tabulky_zadani!A17,Propocet_ciselniky!$A$30:$A$42,0))</f>
        <v>0</v>
      </c>
      <c r="E17" s="147" t="str">
        <f t="shared" si="1"/>
        <v/>
      </c>
      <c r="F17" s="148" t="s">
        <v>497</v>
      </c>
      <c r="G17" s="149"/>
      <c r="I17" s="20"/>
      <c r="J17" s="27">
        <f t="shared" ref="J17:J18" si="2">IF(D17&gt;D$14/3*2,1,0)</f>
        <v>0</v>
      </c>
      <c r="K17" s="28" t="s">
        <v>459</v>
      </c>
    </row>
    <row r="18" spans="1:24" ht="19.5" customHeight="1" thickBot="1" x14ac:dyDescent="0.3">
      <c r="A18" s="60">
        <v>13</v>
      </c>
      <c r="B18" s="61" t="s">
        <v>421</v>
      </c>
      <c r="C18" s="62">
        <v>372000</v>
      </c>
      <c r="D18" s="63">
        <f>INDEX(Propocet_ciselniky!$C$30:$C$42,MATCH(Tabulky_zadani!A18,Propocet_ciselniky!$A$30:$A$42,0))</f>
        <v>0</v>
      </c>
      <c r="E18" s="147" t="str">
        <f t="shared" si="1"/>
        <v/>
      </c>
      <c r="F18" s="132">
        <f>D90</f>
        <v>0</v>
      </c>
      <c r="G18" s="44" t="s">
        <v>462</v>
      </c>
      <c r="I18" s="20"/>
      <c r="J18" s="27">
        <f t="shared" si="2"/>
        <v>0</v>
      </c>
      <c r="K18" s="28" t="s">
        <v>460</v>
      </c>
    </row>
    <row r="19" spans="1:24" ht="19.5" customHeight="1" x14ac:dyDescent="0.25">
      <c r="A19" s="60">
        <v>14</v>
      </c>
      <c r="B19" s="61" t="s">
        <v>422</v>
      </c>
      <c r="C19" s="62">
        <v>320000</v>
      </c>
      <c r="D19" s="63">
        <f>INDEX(Propocet_ciselniky!$C$30:$C$42,MATCH(Tabulky_zadani!A19,Propocet_ciselniky!$A$30:$A$42,0))</f>
        <v>0</v>
      </c>
      <c r="E19" s="147"/>
      <c r="F19" s="148" t="s">
        <v>514</v>
      </c>
      <c r="G19" s="149"/>
      <c r="I19" s="20"/>
      <c r="J19" s="27">
        <f t="shared" ref="J19:J20" si="3">IF(D19&gt;D$14/3*2,1,0)</f>
        <v>0</v>
      </c>
      <c r="K19" s="28" t="s">
        <v>461</v>
      </c>
    </row>
    <row r="20" spans="1:24" ht="20.25" customHeight="1" thickBot="1" x14ac:dyDescent="0.3">
      <c r="A20" s="60">
        <v>15</v>
      </c>
      <c r="B20" s="61" t="s">
        <v>499</v>
      </c>
      <c r="C20" s="62">
        <v>580000</v>
      </c>
      <c r="D20" s="63">
        <f>INDEX(Propocet_ciselniky!$C$30:$C$42,MATCH(Tabulky_zadani!A20,Propocet_ciselniky!$A$30:$A$42,0))</f>
        <v>0</v>
      </c>
      <c r="E20" s="147" t="str">
        <f t="shared" si="1"/>
        <v/>
      </c>
      <c r="F20" s="158">
        <f>SUM(D120:D122)</f>
        <v>0</v>
      </c>
      <c r="G20" s="44" t="s">
        <v>513</v>
      </c>
      <c r="I20" s="20"/>
      <c r="J20" s="27">
        <f t="shared" si="3"/>
        <v>0</v>
      </c>
      <c r="K20" s="28" t="s">
        <v>498</v>
      </c>
    </row>
    <row r="21" spans="1:24" ht="22.5" customHeight="1" x14ac:dyDescent="0.25">
      <c r="A21" s="13"/>
      <c r="B21" s="14"/>
      <c r="I21" s="20"/>
    </row>
    <row r="22" spans="1:24" ht="9" customHeight="1" x14ac:dyDescent="0.25">
      <c r="A22" s="13"/>
      <c r="B22" s="14"/>
      <c r="I22" s="20"/>
    </row>
    <row r="23" spans="1:24" ht="9" customHeight="1" x14ac:dyDescent="0.25">
      <c r="A23" s="13"/>
      <c r="B23" s="14"/>
      <c r="I23" s="20"/>
    </row>
    <row r="24" spans="1:24" ht="9" customHeight="1" thickBot="1" x14ac:dyDescent="0.3"/>
    <row r="25" spans="1:24" ht="58.5" customHeight="1" thickBot="1" x14ac:dyDescent="0.3">
      <c r="A25" s="162" t="s">
        <v>313</v>
      </c>
      <c r="B25" s="162" t="s">
        <v>503</v>
      </c>
      <c r="C25" s="66" t="s">
        <v>320</v>
      </c>
      <c r="D25" s="19" t="s">
        <v>326</v>
      </c>
      <c r="E25" s="67" t="s">
        <v>118</v>
      </c>
      <c r="F25" s="67" t="s">
        <v>116</v>
      </c>
      <c r="G25" s="67" t="s">
        <v>116</v>
      </c>
      <c r="H25" s="67" t="s">
        <v>116</v>
      </c>
      <c r="I25" s="15" t="s">
        <v>322</v>
      </c>
    </row>
    <row r="26" spans="1:24" ht="57.75" customHeight="1" thickBot="1" x14ac:dyDescent="0.3">
      <c r="A26" s="163"/>
      <c r="B26" s="163"/>
      <c r="C26" s="67" t="s">
        <v>319</v>
      </c>
      <c r="D26" s="19" t="s">
        <v>327</v>
      </c>
      <c r="E26" s="67" t="s">
        <v>321</v>
      </c>
      <c r="F26" s="67" t="s">
        <v>307</v>
      </c>
      <c r="G26" s="67" t="s">
        <v>350</v>
      </c>
      <c r="H26" s="67" t="s">
        <v>351</v>
      </c>
      <c r="I26" s="15" t="s">
        <v>323</v>
      </c>
      <c r="N26" s="13"/>
      <c r="O26" s="13"/>
      <c r="S26" s="102"/>
      <c r="V26" s="123"/>
      <c r="X26" s="102"/>
    </row>
    <row r="27" spans="1:24" ht="20.25" customHeight="1" thickBot="1" x14ac:dyDescent="0.3">
      <c r="A27" s="68" t="s">
        <v>22</v>
      </c>
      <c r="B27" s="68" t="s">
        <v>318</v>
      </c>
      <c r="C27" s="69">
        <v>26936.212106147039</v>
      </c>
      <c r="D27" s="100"/>
      <c r="E27" s="70" t="s">
        <v>298</v>
      </c>
      <c r="F27" s="70">
        <f>IF(COUNTBLANK(D27)=1,0,C27*D27)</f>
        <v>0</v>
      </c>
      <c r="H27" s="17"/>
      <c r="I27" s="17"/>
      <c r="M27" s="10">
        <f>COUNTIF(Propocet_ciselniky!Q:Q,Tabulky_zadani!A27)</f>
        <v>1</v>
      </c>
      <c r="N27" s="13"/>
      <c r="O27" s="13"/>
      <c r="S27" s="102"/>
      <c r="V27" s="123"/>
      <c r="X27" s="102"/>
    </row>
    <row r="28" spans="1:24" ht="20.25" customHeight="1" thickBot="1" x14ac:dyDescent="0.3">
      <c r="A28" s="68" t="s">
        <v>24</v>
      </c>
      <c r="B28" s="68" t="s">
        <v>25</v>
      </c>
      <c r="C28" s="69">
        <v>22411.357354147036</v>
      </c>
      <c r="D28" s="100"/>
      <c r="E28" s="70" t="s">
        <v>298</v>
      </c>
      <c r="F28" s="70">
        <f t="shared" ref="F28:F87" si="4">IF(COUNTBLANK(D28)=1,0,C28*D28)</f>
        <v>0</v>
      </c>
      <c r="H28" s="17"/>
      <c r="I28" s="17"/>
      <c r="M28" s="10">
        <f>COUNTIF(Propocet_ciselniky!Q:Q,Tabulky_zadani!A28)</f>
        <v>1</v>
      </c>
      <c r="N28" s="13"/>
      <c r="O28" s="13"/>
      <c r="S28" s="102"/>
      <c r="V28" s="123"/>
      <c r="X28" s="102"/>
    </row>
    <row r="29" spans="1:24" ht="20.25" customHeight="1" thickBot="1" x14ac:dyDescent="0.3">
      <c r="A29" s="68" t="s">
        <v>26</v>
      </c>
      <c r="B29" s="68" t="s">
        <v>27</v>
      </c>
      <c r="C29" s="69">
        <v>24374.472506147042</v>
      </c>
      <c r="D29" s="100"/>
      <c r="E29" s="70" t="s">
        <v>298</v>
      </c>
      <c r="F29" s="70">
        <f t="shared" si="4"/>
        <v>0</v>
      </c>
      <c r="H29" s="17"/>
      <c r="I29" s="17"/>
      <c r="M29" s="10">
        <f>COUNTIF(Propocet_ciselniky!Q:Q,Tabulky_zadani!A29)</f>
        <v>1</v>
      </c>
      <c r="N29" s="13"/>
      <c r="O29" s="13"/>
      <c r="S29" s="102"/>
      <c r="V29" s="123"/>
      <c r="X29" s="102"/>
    </row>
    <row r="30" spans="1:24" ht="20.25" customHeight="1" thickBot="1" x14ac:dyDescent="0.3">
      <c r="A30" s="68" t="s">
        <v>28</v>
      </c>
      <c r="B30" s="68" t="s">
        <v>29</v>
      </c>
      <c r="C30" s="69">
        <v>16731.659738147042</v>
      </c>
      <c r="D30" s="100"/>
      <c r="E30" s="70" t="s">
        <v>298</v>
      </c>
      <c r="F30" s="70">
        <f t="shared" si="4"/>
        <v>0</v>
      </c>
      <c r="I30" s="17"/>
      <c r="M30" s="10">
        <f>COUNTIF(Propocet_ciselniky!Q:Q,Tabulky_zadani!A30)</f>
        <v>1</v>
      </c>
      <c r="N30" s="13"/>
      <c r="O30" s="13"/>
      <c r="S30" s="102"/>
      <c r="V30" s="123"/>
      <c r="X30" s="102"/>
    </row>
    <row r="31" spans="1:24" ht="20.25" customHeight="1" thickBot="1" x14ac:dyDescent="0.3">
      <c r="A31" s="68" t="s">
        <v>30</v>
      </c>
      <c r="B31" s="68" t="s">
        <v>31</v>
      </c>
      <c r="C31" s="69">
        <v>33522.992640000004</v>
      </c>
      <c r="D31" s="100"/>
      <c r="E31" s="70" t="s">
        <v>298</v>
      </c>
      <c r="F31" s="70">
        <f t="shared" si="4"/>
        <v>0</v>
      </c>
      <c r="I31" s="17"/>
      <c r="M31" s="10">
        <f>COUNTIF(Propocet_ciselniky!Q:Q,Tabulky_zadani!A31)</f>
        <v>1</v>
      </c>
      <c r="N31" s="13"/>
      <c r="O31" s="13"/>
      <c r="S31" s="102"/>
      <c r="V31" s="123"/>
      <c r="X31" s="102"/>
    </row>
    <row r="32" spans="1:24" ht="20.25" customHeight="1" thickBot="1" x14ac:dyDescent="0.3">
      <c r="A32" s="68" t="s">
        <v>32</v>
      </c>
      <c r="B32" s="68" t="s">
        <v>33</v>
      </c>
      <c r="C32" s="69">
        <v>18588.779090844309</v>
      </c>
      <c r="D32" s="100"/>
      <c r="E32" s="70" t="s">
        <v>298</v>
      </c>
      <c r="F32" s="70">
        <f t="shared" si="4"/>
        <v>0</v>
      </c>
      <c r="I32" s="17"/>
      <c r="M32" s="10">
        <f>COUNTIF(Propocet_ciselniky!Q:Q,Tabulky_zadani!A32)</f>
        <v>1</v>
      </c>
      <c r="N32" s="13"/>
      <c r="O32" s="13"/>
      <c r="S32" s="102"/>
      <c r="V32" s="123"/>
      <c r="X32" s="102"/>
    </row>
    <row r="33" spans="1:24" ht="20.25" customHeight="1" thickBot="1" x14ac:dyDescent="0.3">
      <c r="A33" s="68" t="s">
        <v>34</v>
      </c>
      <c r="B33" s="68" t="s">
        <v>35</v>
      </c>
      <c r="C33" s="69">
        <v>15933.972233429171</v>
      </c>
      <c r="D33" s="100"/>
      <c r="E33" s="70" t="s">
        <v>298</v>
      </c>
      <c r="F33" s="70">
        <f t="shared" si="4"/>
        <v>0</v>
      </c>
      <c r="I33" s="17"/>
      <c r="M33" s="10">
        <f>COUNTIF(Propocet_ciselniky!Q:Q,Tabulky_zadani!A33)</f>
        <v>1</v>
      </c>
      <c r="N33" s="13"/>
      <c r="O33" s="13"/>
      <c r="S33" s="102"/>
      <c r="V33" s="123"/>
      <c r="X33" s="102"/>
    </row>
    <row r="34" spans="1:24" ht="20.25" customHeight="1" thickBot="1" x14ac:dyDescent="0.3">
      <c r="A34" s="68" t="s">
        <v>36</v>
      </c>
      <c r="B34" s="68" t="s">
        <v>37</v>
      </c>
      <c r="C34" s="69">
        <v>108086.29496387782</v>
      </c>
      <c r="D34" s="100"/>
      <c r="E34" s="70" t="s">
        <v>298</v>
      </c>
      <c r="F34" s="70">
        <f t="shared" si="4"/>
        <v>0</v>
      </c>
      <c r="I34" s="17"/>
      <c r="M34" s="10">
        <f>COUNTIF(Propocet_ciselniky!Q:Q,Tabulky_zadani!A34)</f>
        <v>1</v>
      </c>
      <c r="N34" s="13"/>
      <c r="O34" s="13"/>
      <c r="S34" s="102"/>
      <c r="V34" s="123"/>
      <c r="X34" s="102"/>
    </row>
    <row r="35" spans="1:24" ht="20.25" customHeight="1" thickBot="1" x14ac:dyDescent="0.3">
      <c r="A35" s="68" t="s">
        <v>38</v>
      </c>
      <c r="B35" s="68" t="s">
        <v>39</v>
      </c>
      <c r="C35" s="69">
        <v>57715.056363999996</v>
      </c>
      <c r="D35" s="100"/>
      <c r="E35" s="70" t="s">
        <v>298</v>
      </c>
      <c r="F35" s="70">
        <f t="shared" si="4"/>
        <v>0</v>
      </c>
      <c r="I35" s="17"/>
      <c r="M35" s="10">
        <f>COUNTIF(Propocet_ciselniky!Q:Q,Tabulky_zadani!A35)</f>
        <v>1</v>
      </c>
      <c r="N35" s="13"/>
      <c r="O35" s="13"/>
      <c r="S35" s="102"/>
      <c r="V35" s="123"/>
      <c r="X35" s="102"/>
    </row>
    <row r="36" spans="1:24" ht="20.25" customHeight="1" thickBot="1" x14ac:dyDescent="0.3">
      <c r="A36" s="68" t="s">
        <v>40</v>
      </c>
      <c r="B36" s="68" t="s">
        <v>41</v>
      </c>
      <c r="C36" s="69">
        <v>17413.912824419342</v>
      </c>
      <c r="D36" s="100"/>
      <c r="E36" s="70" t="s">
        <v>298</v>
      </c>
      <c r="F36" s="70">
        <f t="shared" si="4"/>
        <v>0</v>
      </c>
      <c r="I36" s="16">
        <f>IF(SUM($D$67:$D$77)&gt;0,1,0)</f>
        <v>0</v>
      </c>
      <c r="M36" s="10">
        <f>COUNTIF(Propocet_ciselniky!Q:Q,Tabulky_zadani!A36)</f>
        <v>1</v>
      </c>
      <c r="N36" s="13"/>
      <c r="O36" s="13"/>
      <c r="S36" s="102"/>
      <c r="V36" s="123"/>
      <c r="X36" s="102"/>
    </row>
    <row r="37" spans="1:24" ht="20.25" customHeight="1" thickBot="1" x14ac:dyDescent="0.3">
      <c r="A37" s="68" t="s">
        <v>42</v>
      </c>
      <c r="B37" s="68" t="s">
        <v>43</v>
      </c>
      <c r="C37" s="69">
        <v>174789.94503599999</v>
      </c>
      <c r="D37" s="100"/>
      <c r="E37" s="70" t="s">
        <v>298</v>
      </c>
      <c r="F37" s="70">
        <f t="shared" si="4"/>
        <v>0</v>
      </c>
      <c r="I37" s="17"/>
      <c r="M37" s="10">
        <f>COUNTIF(Propocet_ciselniky!Q:Q,Tabulky_zadani!A37)</f>
        <v>1</v>
      </c>
      <c r="N37" s="13"/>
      <c r="O37" s="13"/>
      <c r="S37" s="102"/>
      <c r="V37" s="123"/>
      <c r="X37" s="102"/>
    </row>
    <row r="38" spans="1:24" ht="20.25" customHeight="1" thickBot="1" x14ac:dyDescent="0.3">
      <c r="A38" s="68" t="s">
        <v>44</v>
      </c>
      <c r="B38" s="68" t="s">
        <v>45</v>
      </c>
      <c r="C38" s="69">
        <v>35285.730876000001</v>
      </c>
      <c r="D38" s="100"/>
      <c r="E38" s="70" t="s">
        <v>298</v>
      </c>
      <c r="F38" s="70">
        <f t="shared" si="4"/>
        <v>0</v>
      </c>
      <c r="I38" s="17"/>
      <c r="M38" s="10">
        <f>COUNTIF(Propocet_ciselniky!Q:Q,Tabulky_zadani!A38)</f>
        <v>1</v>
      </c>
      <c r="N38" s="13"/>
      <c r="O38" s="13"/>
      <c r="S38" s="102"/>
      <c r="V38" s="123"/>
      <c r="X38" s="102"/>
    </row>
    <row r="39" spans="1:24" ht="20.25" customHeight="1" thickBot="1" x14ac:dyDescent="0.3">
      <c r="A39" s="68" t="s">
        <v>46</v>
      </c>
      <c r="B39" s="68" t="s">
        <v>47</v>
      </c>
      <c r="C39" s="69">
        <v>22044.965232456445</v>
      </c>
      <c r="D39" s="100"/>
      <c r="E39" s="70" t="s">
        <v>298</v>
      </c>
      <c r="F39" s="70">
        <f t="shared" si="4"/>
        <v>0</v>
      </c>
      <c r="I39" s="17"/>
      <c r="M39" s="10">
        <f>COUNTIF(Propocet_ciselniky!Q:Q,Tabulky_zadani!A39)</f>
        <v>1</v>
      </c>
      <c r="N39" s="13"/>
      <c r="O39" s="13"/>
      <c r="S39" s="102"/>
      <c r="V39" s="123"/>
      <c r="X39" s="102"/>
    </row>
    <row r="40" spans="1:24" ht="20.25" customHeight="1" thickBot="1" x14ac:dyDescent="0.3">
      <c r="A40" s="68" t="s">
        <v>48</v>
      </c>
      <c r="B40" s="68" t="s">
        <v>49</v>
      </c>
      <c r="C40" s="69">
        <v>20807.594559282916</v>
      </c>
      <c r="D40" s="100"/>
      <c r="E40" s="70" t="s">
        <v>298</v>
      </c>
      <c r="F40" s="70">
        <f t="shared" si="4"/>
        <v>0</v>
      </c>
      <c r="H40" s="17"/>
      <c r="I40" s="17"/>
      <c r="M40" s="10">
        <f>COUNTIF(Propocet_ciselniky!Q:Q,Tabulky_zadani!A40)</f>
        <v>1</v>
      </c>
      <c r="N40" s="13"/>
      <c r="O40" s="13"/>
      <c r="S40" s="102"/>
      <c r="V40" s="123"/>
      <c r="X40" s="102"/>
    </row>
    <row r="41" spans="1:24" ht="20.25" customHeight="1" thickBot="1" x14ac:dyDescent="0.3">
      <c r="A41" s="68" t="s">
        <v>50</v>
      </c>
      <c r="B41" s="68" t="s">
        <v>51</v>
      </c>
      <c r="C41" s="69">
        <v>17542.961983448487</v>
      </c>
      <c r="D41" s="100"/>
      <c r="E41" s="70" t="s">
        <v>298</v>
      </c>
      <c r="F41" s="70">
        <f t="shared" si="4"/>
        <v>0</v>
      </c>
      <c r="H41" s="17"/>
      <c r="I41" s="17"/>
      <c r="M41" s="10">
        <f>COUNTIF(Propocet_ciselniky!Q:Q,Tabulky_zadani!A41)</f>
        <v>1</v>
      </c>
      <c r="N41" s="13"/>
      <c r="O41" s="13"/>
      <c r="S41" s="102"/>
      <c r="V41" s="123"/>
      <c r="X41" s="102"/>
    </row>
    <row r="42" spans="1:24" ht="20.25" customHeight="1" thickBot="1" x14ac:dyDescent="0.3">
      <c r="A42" s="68" t="s">
        <v>52</v>
      </c>
      <c r="B42" s="68" t="s">
        <v>53</v>
      </c>
      <c r="C42" s="69">
        <v>26195.286667695877</v>
      </c>
      <c r="D42" s="100"/>
      <c r="E42" s="70" t="s">
        <v>298</v>
      </c>
      <c r="F42" s="70">
        <f t="shared" si="4"/>
        <v>0</v>
      </c>
      <c r="H42" s="17"/>
      <c r="I42" s="17"/>
      <c r="M42" s="10">
        <f>COUNTIF(Propocet_ciselniky!Q:Q,Tabulky_zadani!A42)</f>
        <v>1</v>
      </c>
      <c r="N42" s="13"/>
      <c r="O42" s="13"/>
      <c r="S42" s="102"/>
      <c r="V42" s="123"/>
      <c r="X42" s="102"/>
    </row>
    <row r="43" spans="1:24" ht="20.25" customHeight="1" thickBot="1" x14ac:dyDescent="0.3">
      <c r="A43" s="68" t="s">
        <v>54</v>
      </c>
      <c r="B43" s="68" t="s">
        <v>55</v>
      </c>
      <c r="C43" s="69">
        <v>3762.0000000000005</v>
      </c>
      <c r="D43" s="100"/>
      <c r="E43" s="70" t="s">
        <v>298</v>
      </c>
      <c r="F43" s="70">
        <f t="shared" si="4"/>
        <v>0</v>
      </c>
      <c r="H43" s="17"/>
      <c r="I43" s="17"/>
      <c r="M43" s="10">
        <f>COUNTIF(Propocet_ciselniky!Q:Q,Tabulky_zadani!A43)</f>
        <v>1</v>
      </c>
      <c r="N43" s="13"/>
      <c r="O43" s="13"/>
      <c r="S43" s="102"/>
      <c r="V43" s="123"/>
      <c r="X43" s="102"/>
    </row>
    <row r="44" spans="1:24" ht="20.25" customHeight="1" thickBot="1" x14ac:dyDescent="0.3">
      <c r="A44" s="68" t="s">
        <v>56</v>
      </c>
      <c r="B44" s="68" t="s">
        <v>57</v>
      </c>
      <c r="C44" s="69">
        <v>38500</v>
      </c>
      <c r="D44" s="100"/>
      <c r="E44" s="70" t="s">
        <v>298</v>
      </c>
      <c r="F44" s="70">
        <f t="shared" si="4"/>
        <v>0</v>
      </c>
      <c r="H44" s="17"/>
      <c r="I44" s="17"/>
      <c r="M44" s="10">
        <f>COUNTIF(Propocet_ciselniky!Q:Q,Tabulky_zadani!A44)</f>
        <v>1</v>
      </c>
      <c r="N44" s="13"/>
      <c r="O44" s="13"/>
      <c r="S44" s="102"/>
      <c r="V44" s="123"/>
      <c r="X44" s="102"/>
    </row>
    <row r="45" spans="1:24" ht="20.25" customHeight="1" thickBot="1" x14ac:dyDescent="0.3">
      <c r="A45" s="68" t="s">
        <v>58</v>
      </c>
      <c r="B45" s="68" t="s">
        <v>59</v>
      </c>
      <c r="C45" s="69">
        <v>53334.605790785798</v>
      </c>
      <c r="D45" s="100"/>
      <c r="E45" s="70" t="s">
        <v>298</v>
      </c>
      <c r="F45" s="70">
        <f t="shared" si="4"/>
        <v>0</v>
      </c>
      <c r="H45" s="17"/>
      <c r="I45" s="17"/>
      <c r="M45" s="10">
        <f>COUNTIF(Propocet_ciselniky!Q:Q,Tabulky_zadani!A45)</f>
        <v>1</v>
      </c>
      <c r="N45" s="13"/>
      <c r="O45" s="13"/>
      <c r="S45" s="102"/>
      <c r="V45" s="123"/>
      <c r="X45" s="102"/>
    </row>
    <row r="46" spans="1:24" ht="20.25" customHeight="1" thickBot="1" x14ac:dyDescent="0.3">
      <c r="A46" s="68" t="s">
        <v>60</v>
      </c>
      <c r="B46" s="68" t="s">
        <v>61</v>
      </c>
      <c r="C46" s="69">
        <v>9500</v>
      </c>
      <c r="D46" s="100"/>
      <c r="E46" s="70" t="s">
        <v>298</v>
      </c>
      <c r="F46" s="70">
        <f t="shared" si="4"/>
        <v>0</v>
      </c>
      <c r="H46" s="17"/>
      <c r="I46" s="17"/>
      <c r="M46" s="10">
        <f>COUNTIF(Propocet_ciselniky!Q:Q,Tabulky_zadani!A46)</f>
        <v>1</v>
      </c>
      <c r="N46" s="13"/>
      <c r="O46" s="13"/>
      <c r="S46" s="102"/>
      <c r="V46" s="123"/>
      <c r="X46" s="102"/>
    </row>
    <row r="47" spans="1:24" ht="16.5" thickBot="1" x14ac:dyDescent="0.3">
      <c r="A47" s="68" t="s">
        <v>62</v>
      </c>
      <c r="B47" s="68" t="s">
        <v>526</v>
      </c>
      <c r="C47" s="69">
        <v>192251.91909291394</v>
      </c>
      <c r="D47" s="100"/>
      <c r="E47" s="70" t="s">
        <v>298</v>
      </c>
      <c r="F47" s="70">
        <f t="shared" si="4"/>
        <v>0</v>
      </c>
      <c r="H47" s="17"/>
      <c r="I47" s="17"/>
      <c r="M47" s="10">
        <f>COUNTIF(Propocet_ciselniky!Q:Q,Tabulky_zadani!A47)</f>
        <v>1</v>
      </c>
      <c r="N47" s="13"/>
      <c r="O47" s="13"/>
      <c r="S47" s="102"/>
      <c r="V47" s="123"/>
      <c r="X47" s="102"/>
    </row>
    <row r="48" spans="1:24" ht="20.25" customHeight="1" thickBot="1" x14ac:dyDescent="0.3">
      <c r="A48" s="68" t="s">
        <v>64</v>
      </c>
      <c r="B48" s="68" t="s">
        <v>527</v>
      </c>
      <c r="C48" s="69">
        <v>365278.64627653529</v>
      </c>
      <c r="D48" s="100"/>
      <c r="E48" s="70" t="s">
        <v>298</v>
      </c>
      <c r="F48" s="70">
        <f t="shared" si="4"/>
        <v>0</v>
      </c>
      <c r="H48" s="17"/>
      <c r="I48" s="17"/>
      <c r="M48" s="10">
        <f>COUNTIF(Propocet_ciselniky!Q:Q,Tabulky_zadani!A48)</f>
        <v>1</v>
      </c>
      <c r="N48" s="13"/>
      <c r="O48" s="13"/>
      <c r="S48" s="102"/>
      <c r="V48" s="123"/>
      <c r="X48" s="102"/>
    </row>
    <row r="49" spans="1:28" ht="20.25" customHeight="1" thickBot="1" x14ac:dyDescent="0.3">
      <c r="A49" s="68" t="s">
        <v>66</v>
      </c>
      <c r="B49" s="68" t="s">
        <v>366</v>
      </c>
      <c r="C49" s="69">
        <v>4998549.8964157449</v>
      </c>
      <c r="D49" s="100"/>
      <c r="E49" s="70" t="s">
        <v>298</v>
      </c>
      <c r="F49" s="70">
        <f t="shared" si="4"/>
        <v>0</v>
      </c>
      <c r="H49" s="17"/>
      <c r="I49" s="17"/>
      <c r="M49" s="10">
        <f>COUNTIF(Propocet_ciselniky!Q:Q,Tabulky_zadani!A49)</f>
        <v>1</v>
      </c>
      <c r="N49" s="13"/>
      <c r="O49" s="13"/>
      <c r="S49" s="102"/>
      <c r="V49" s="123"/>
      <c r="X49" s="102"/>
    </row>
    <row r="50" spans="1:28" ht="20.25" customHeight="1" thickBot="1" x14ac:dyDescent="0.3">
      <c r="A50" s="68" t="s">
        <v>68</v>
      </c>
      <c r="B50" s="68" t="s">
        <v>367</v>
      </c>
      <c r="C50" s="69">
        <v>2483688.8822004395</v>
      </c>
      <c r="D50" s="100"/>
      <c r="E50" s="70" t="s">
        <v>298</v>
      </c>
      <c r="F50" s="70">
        <f t="shared" si="4"/>
        <v>0</v>
      </c>
      <c r="H50" s="17"/>
      <c r="I50" s="17"/>
      <c r="M50" s="10">
        <f>COUNTIF(Propocet_ciselniky!Q:Q,Tabulky_zadani!A50)</f>
        <v>1</v>
      </c>
      <c r="N50" s="13"/>
      <c r="O50" s="13"/>
      <c r="S50" s="102"/>
      <c r="V50" s="123"/>
      <c r="X50" s="102"/>
    </row>
    <row r="51" spans="1:28" ht="20.25" customHeight="1" thickBot="1" x14ac:dyDescent="0.3">
      <c r="A51" s="68" t="s">
        <v>70</v>
      </c>
      <c r="B51" s="68" t="s">
        <v>368</v>
      </c>
      <c r="C51" s="69">
        <v>5905966.800712469</v>
      </c>
      <c r="D51" s="100"/>
      <c r="E51" s="70" t="s">
        <v>298</v>
      </c>
      <c r="F51" s="70">
        <f t="shared" si="4"/>
        <v>0</v>
      </c>
      <c r="H51" s="17"/>
      <c r="I51" s="17"/>
      <c r="M51" s="10">
        <f>COUNTIF(Propocet_ciselniky!Q:Q,Tabulky_zadani!A51)</f>
        <v>1</v>
      </c>
      <c r="N51" s="13"/>
      <c r="O51" s="13"/>
      <c r="S51" s="102"/>
      <c r="V51" s="123"/>
      <c r="X51" s="102"/>
    </row>
    <row r="52" spans="1:28" ht="20.25" customHeight="1" thickBot="1" x14ac:dyDescent="0.3">
      <c r="A52" s="68" t="s">
        <v>72</v>
      </c>
      <c r="B52" s="68" t="s">
        <v>73</v>
      </c>
      <c r="C52" s="69">
        <v>15149.922980967225</v>
      </c>
      <c r="D52" s="100"/>
      <c r="E52" s="68" t="s">
        <v>298</v>
      </c>
      <c r="F52" s="70">
        <f t="shared" si="4"/>
        <v>0</v>
      </c>
      <c r="H52" s="17"/>
      <c r="I52" s="16">
        <f>IF(SUM($D$67:$D$77)&gt;0,1,0)</f>
        <v>0</v>
      </c>
      <c r="M52" s="10">
        <f>COUNTIF(Propocet_ciselniky!Q:Q,Tabulky_zadani!A52)</f>
        <v>1</v>
      </c>
      <c r="N52" s="13"/>
      <c r="O52" s="13"/>
      <c r="S52" s="102"/>
      <c r="V52" s="123"/>
      <c r="X52" s="102"/>
    </row>
    <row r="53" spans="1:28" ht="20.25" customHeight="1" thickBot="1" x14ac:dyDescent="0.3">
      <c r="A53" s="68" t="s">
        <v>74</v>
      </c>
      <c r="B53" s="68" t="s">
        <v>369</v>
      </c>
      <c r="C53" s="69">
        <v>17291.146504</v>
      </c>
      <c r="D53" s="100"/>
      <c r="E53" s="68" t="s">
        <v>298</v>
      </c>
      <c r="F53" s="70">
        <f t="shared" si="4"/>
        <v>0</v>
      </c>
      <c r="H53" s="18"/>
      <c r="I53" s="17"/>
      <c r="M53" s="10">
        <f>COUNTIF(Propocet_ciselniky!Q:Q,Tabulky_zadani!A53)</f>
        <v>1</v>
      </c>
      <c r="N53" s="13"/>
      <c r="O53" s="13"/>
      <c r="S53" s="102"/>
      <c r="V53" s="123"/>
      <c r="X53" s="102"/>
    </row>
    <row r="54" spans="1:28" ht="20.25" customHeight="1" thickBot="1" x14ac:dyDescent="0.3">
      <c r="A54" s="68" t="s">
        <v>76</v>
      </c>
      <c r="B54" s="68" t="s">
        <v>77</v>
      </c>
      <c r="C54" s="69">
        <v>9331.374620361812</v>
      </c>
      <c r="D54" s="100"/>
      <c r="E54" s="68" t="s">
        <v>298</v>
      </c>
      <c r="F54" s="70">
        <f t="shared" si="4"/>
        <v>0</v>
      </c>
      <c r="H54" s="17"/>
      <c r="I54" s="17"/>
      <c r="M54" s="10">
        <f>COUNTIF(Propocet_ciselniky!Q:Q,Tabulky_zadani!A54)</f>
        <v>1</v>
      </c>
      <c r="N54" s="13"/>
      <c r="O54" s="13"/>
      <c r="S54" s="102"/>
      <c r="V54" s="123"/>
      <c r="X54" s="102"/>
    </row>
    <row r="55" spans="1:28" ht="20.25" customHeight="1" thickBot="1" x14ac:dyDescent="0.3">
      <c r="A55" s="68" t="s">
        <v>78</v>
      </c>
      <c r="B55" s="68" t="s">
        <v>79</v>
      </c>
      <c r="C55" s="69">
        <v>0</v>
      </c>
      <c r="D55" s="100"/>
      <c r="E55" s="68" t="s">
        <v>298</v>
      </c>
      <c r="F55" s="70">
        <f t="shared" si="4"/>
        <v>0</v>
      </c>
      <c r="H55" s="17"/>
      <c r="I55" s="17"/>
      <c r="M55" s="10">
        <f>COUNTIF(Propocet_ciselniky!Q:Q,Tabulky_zadani!A55)</f>
        <v>1</v>
      </c>
      <c r="N55" s="13"/>
      <c r="O55" s="13"/>
      <c r="S55" s="102"/>
      <c r="V55" s="123"/>
      <c r="X55" s="102"/>
    </row>
    <row r="56" spans="1:28" ht="20.25" customHeight="1" thickBot="1" x14ac:dyDescent="0.3">
      <c r="A56" s="68" t="s">
        <v>82</v>
      </c>
      <c r="B56" s="68" t="s">
        <v>83</v>
      </c>
      <c r="C56" s="69">
        <v>3926.9142077388137</v>
      </c>
      <c r="D56" s="100"/>
      <c r="E56" s="68" t="s">
        <v>298</v>
      </c>
      <c r="F56" s="70">
        <f t="shared" si="4"/>
        <v>0</v>
      </c>
      <c r="H56" s="17"/>
      <c r="I56" s="16">
        <f>IF(SUM($D$67:$D$77)&gt;0,1,0)</f>
        <v>0</v>
      </c>
      <c r="M56" s="10">
        <f>COUNTIF(Propocet_ciselniky!Q:Q,Tabulky_zadani!A56)</f>
        <v>1</v>
      </c>
      <c r="N56" s="13"/>
      <c r="O56" s="13"/>
      <c r="S56" s="102"/>
      <c r="V56" s="123"/>
      <c r="X56" s="102"/>
    </row>
    <row r="57" spans="1:28" ht="20.25" customHeight="1" thickBot="1" x14ac:dyDescent="0.3">
      <c r="A57" s="68" t="s">
        <v>84</v>
      </c>
      <c r="B57" s="68" t="s">
        <v>330</v>
      </c>
      <c r="C57" s="69">
        <v>1256.42</v>
      </c>
      <c r="D57" s="100"/>
      <c r="E57" s="68" t="s">
        <v>298</v>
      </c>
      <c r="F57" s="70">
        <f t="shared" si="4"/>
        <v>0</v>
      </c>
      <c r="H57" s="18"/>
      <c r="I57" s="16">
        <f>IF(SUM($D$67:$D$77)&gt;0,1,0)</f>
        <v>0</v>
      </c>
      <c r="M57" s="10">
        <f>COUNTIF(Propocet_ciselniky!Q:Q,Tabulky_zadani!A57)</f>
        <v>1</v>
      </c>
      <c r="N57" s="13"/>
      <c r="O57" s="13"/>
      <c r="S57" s="102"/>
      <c r="V57" s="123"/>
      <c r="X57" s="102"/>
    </row>
    <row r="58" spans="1:28" ht="20.25" customHeight="1" thickBot="1" x14ac:dyDescent="0.3">
      <c r="A58" s="68" t="s">
        <v>88</v>
      </c>
      <c r="B58" s="68" t="s">
        <v>89</v>
      </c>
      <c r="C58" s="69">
        <v>83611.956356692812</v>
      </c>
      <c r="D58" s="100"/>
      <c r="E58" s="68" t="s">
        <v>298</v>
      </c>
      <c r="F58" s="70">
        <f t="shared" si="4"/>
        <v>0</v>
      </c>
      <c r="H58" s="18"/>
      <c r="I58" s="17"/>
      <c r="M58" s="10">
        <f>COUNTIF(Propocet_ciselniky!Q:Q,Tabulky_zadani!A58)</f>
        <v>1</v>
      </c>
      <c r="N58" s="13"/>
      <c r="O58" s="13"/>
      <c r="S58" s="102"/>
      <c r="V58" s="123"/>
      <c r="X58" s="102"/>
    </row>
    <row r="59" spans="1:28" ht="20.25" customHeight="1" thickBot="1" x14ac:dyDescent="0.3">
      <c r="A59" s="68" t="s">
        <v>90</v>
      </c>
      <c r="B59" s="68" t="s">
        <v>91</v>
      </c>
      <c r="C59" s="69">
        <v>266259.97835986607</v>
      </c>
      <c r="D59" s="100"/>
      <c r="E59" s="68" t="s">
        <v>298</v>
      </c>
      <c r="F59" s="70">
        <f t="shared" si="4"/>
        <v>0</v>
      </c>
      <c r="H59" s="17"/>
      <c r="I59" s="17"/>
      <c r="M59" s="10">
        <f>COUNTIF(Propocet_ciselniky!Q:Q,Tabulky_zadani!A59)</f>
        <v>1</v>
      </c>
      <c r="N59" s="13"/>
      <c r="O59" s="13"/>
      <c r="S59" s="102"/>
      <c r="V59" s="123"/>
      <c r="X59" s="102"/>
    </row>
    <row r="60" spans="1:28" ht="20.25" customHeight="1" thickBot="1" x14ac:dyDescent="0.3">
      <c r="A60" s="68" t="s">
        <v>92</v>
      </c>
      <c r="B60" s="68" t="s">
        <v>93</v>
      </c>
      <c r="C60" s="69">
        <v>127789.24303131149</v>
      </c>
      <c r="D60" s="100"/>
      <c r="E60" s="68" t="s">
        <v>298</v>
      </c>
      <c r="F60" s="70">
        <f t="shared" si="4"/>
        <v>0</v>
      </c>
      <c r="H60" s="17"/>
      <c r="I60" s="17"/>
      <c r="M60" s="10">
        <f>COUNTIF(Propocet_ciselniky!Q:Q,Tabulky_zadani!A60)</f>
        <v>1</v>
      </c>
      <c r="N60" s="13"/>
      <c r="O60" s="13"/>
      <c r="S60" s="102"/>
      <c r="V60" s="123"/>
      <c r="X60" s="102"/>
    </row>
    <row r="61" spans="1:28" ht="20.25" customHeight="1" thickBot="1" x14ac:dyDescent="0.3">
      <c r="A61" s="68" t="s">
        <v>94</v>
      </c>
      <c r="B61" s="68" t="s">
        <v>370</v>
      </c>
      <c r="C61" s="69">
        <v>68800</v>
      </c>
      <c r="D61" s="100"/>
      <c r="E61" s="68" t="s">
        <v>298</v>
      </c>
      <c r="F61" s="70">
        <f t="shared" si="4"/>
        <v>0</v>
      </c>
      <c r="H61" s="17"/>
      <c r="I61" s="17"/>
      <c r="M61" s="10">
        <f>COUNTIF(Propocet_ciselniky!Q:Q,Tabulky_zadani!A61)</f>
        <v>1</v>
      </c>
      <c r="N61" s="13"/>
      <c r="O61" s="13"/>
      <c r="S61" s="102"/>
      <c r="V61" s="123"/>
      <c r="X61" s="102"/>
      <c r="AA61" s="102"/>
      <c r="AB61" s="102"/>
    </row>
    <row r="62" spans="1:28" ht="20.25" customHeight="1" thickBot="1" x14ac:dyDescent="0.3">
      <c r="A62" s="68" t="s">
        <v>360</v>
      </c>
      <c r="B62" s="68" t="s">
        <v>373</v>
      </c>
      <c r="C62" s="69">
        <v>1041952.3065434415</v>
      </c>
      <c r="D62" s="100"/>
      <c r="E62" s="70" t="s">
        <v>298</v>
      </c>
      <c r="F62" s="70">
        <f t="shared" si="4"/>
        <v>0</v>
      </c>
      <c r="H62" s="17"/>
      <c r="I62" s="17"/>
      <c r="M62" s="10">
        <f>COUNTIF(Propocet_ciselniky!Q:Q,Tabulky_zadani!A62)</f>
        <v>1</v>
      </c>
      <c r="N62" s="13"/>
      <c r="O62" s="13"/>
      <c r="S62" s="102"/>
      <c r="V62" s="123"/>
      <c r="X62" s="102"/>
    </row>
    <row r="63" spans="1:28" ht="20.25" customHeight="1" thickBot="1" x14ac:dyDescent="0.3">
      <c r="A63" s="68" t="s">
        <v>361</v>
      </c>
      <c r="B63" s="112" t="s">
        <v>374</v>
      </c>
      <c r="C63" s="69">
        <v>1198245.1525249577</v>
      </c>
      <c r="D63" s="113"/>
      <c r="E63" s="70" t="s">
        <v>298</v>
      </c>
      <c r="F63" s="70">
        <f t="shared" si="4"/>
        <v>0</v>
      </c>
      <c r="H63" s="17"/>
      <c r="I63" s="17"/>
      <c r="M63" s="10">
        <f>COUNTIF(Propocet_ciselniky!Q:Q,Tabulky_zadani!A63)</f>
        <v>1</v>
      </c>
      <c r="N63" s="13"/>
      <c r="O63" s="13"/>
      <c r="S63" s="102"/>
      <c r="V63" s="123"/>
      <c r="X63" s="102"/>
    </row>
    <row r="64" spans="1:28" ht="20.25" customHeight="1" thickBot="1" x14ac:dyDescent="0.3">
      <c r="A64" s="68" t="s">
        <v>372</v>
      </c>
      <c r="B64" s="112" t="s">
        <v>516</v>
      </c>
      <c r="C64" s="69">
        <v>625171.38392606482</v>
      </c>
      <c r="D64" s="113"/>
      <c r="E64" s="70" t="s">
        <v>298</v>
      </c>
      <c r="F64" s="70">
        <f t="shared" si="4"/>
        <v>0</v>
      </c>
      <c r="H64" s="17"/>
      <c r="I64" s="17"/>
      <c r="M64" s="10">
        <f>COUNTIF(Propocet_ciselniky!Q:Q,Tabulky_zadani!A64)</f>
        <v>1</v>
      </c>
      <c r="N64" s="13"/>
      <c r="O64" s="13"/>
      <c r="S64" s="102"/>
      <c r="V64" s="123"/>
      <c r="X64" s="102"/>
    </row>
    <row r="65" spans="1:24" ht="20.25" customHeight="1" thickBot="1" x14ac:dyDescent="0.3">
      <c r="A65" s="68" t="s">
        <v>96</v>
      </c>
      <c r="B65" s="68" t="s">
        <v>97</v>
      </c>
      <c r="C65" s="69">
        <v>10200</v>
      </c>
      <c r="D65" s="100"/>
      <c r="E65" s="70" t="s">
        <v>298</v>
      </c>
      <c r="F65" s="70">
        <f t="shared" si="4"/>
        <v>0</v>
      </c>
      <c r="G65" s="166" t="s">
        <v>350</v>
      </c>
      <c r="H65" s="166" t="s">
        <v>351</v>
      </c>
      <c r="I65" s="17"/>
      <c r="M65" s="10">
        <f>COUNTIF(Propocet_ciselniky!Q:Q,Tabulky_zadani!A65)</f>
        <v>1</v>
      </c>
      <c r="N65" s="13"/>
      <c r="O65" s="13"/>
      <c r="S65" s="102"/>
      <c r="V65" s="123"/>
      <c r="X65" s="102"/>
    </row>
    <row r="66" spans="1:24" ht="20.25" customHeight="1" thickBot="1" x14ac:dyDescent="0.3">
      <c r="A66" s="68" t="s">
        <v>98</v>
      </c>
      <c r="B66" s="68" t="s">
        <v>315</v>
      </c>
      <c r="C66" s="69">
        <v>7326.4449999999997</v>
      </c>
      <c r="D66" s="100"/>
      <c r="E66" s="70" t="s">
        <v>324</v>
      </c>
      <c r="F66" s="70">
        <f t="shared" si="4"/>
        <v>0</v>
      </c>
      <c r="G66" s="167"/>
      <c r="H66" s="167"/>
      <c r="I66" s="17"/>
      <c r="M66" s="10">
        <f>COUNTIF(Propocet_ciselniky!Q:Q,Tabulky_zadani!A66)</f>
        <v>1</v>
      </c>
      <c r="N66" s="124"/>
      <c r="O66" s="13"/>
      <c r="S66" s="102"/>
      <c r="V66" s="123"/>
      <c r="X66" s="102"/>
    </row>
    <row r="67" spans="1:24" ht="20.25" customHeight="1" thickBot="1" x14ac:dyDescent="0.3">
      <c r="A67" s="68" t="s">
        <v>384</v>
      </c>
      <c r="B67" s="68" t="s">
        <v>501</v>
      </c>
      <c r="C67" s="69">
        <v>11335.438400000001</v>
      </c>
      <c r="D67" s="100"/>
      <c r="E67" s="70" t="s">
        <v>299</v>
      </c>
      <c r="F67" s="70">
        <f t="shared" si="4"/>
        <v>0</v>
      </c>
      <c r="G67" s="101">
        <f>D67*H67</f>
        <v>0</v>
      </c>
      <c r="H67" s="71">
        <v>0.8</v>
      </c>
      <c r="I67" s="17"/>
      <c r="M67" s="10">
        <f>COUNTIF(Propocet_ciselniky!Q:Q,Tabulky_zadani!A67)</f>
        <v>1</v>
      </c>
      <c r="N67" s="124"/>
      <c r="O67" s="13"/>
      <c r="S67" s="102"/>
      <c r="V67" s="123"/>
      <c r="X67" s="102"/>
    </row>
    <row r="68" spans="1:24" ht="20.25" customHeight="1" thickBot="1" x14ac:dyDescent="0.3">
      <c r="A68" s="68" t="s">
        <v>385</v>
      </c>
      <c r="B68" s="68" t="s">
        <v>101</v>
      </c>
      <c r="C68" s="69">
        <v>14209.578943688448</v>
      </c>
      <c r="D68" s="100"/>
      <c r="E68" s="70" t="s">
        <v>299</v>
      </c>
      <c r="F68" s="70">
        <f t="shared" si="4"/>
        <v>0</v>
      </c>
      <c r="G68" s="101">
        <f t="shared" ref="G68:G88" si="5">D68*H68</f>
        <v>0</v>
      </c>
      <c r="H68" s="71">
        <v>0.4</v>
      </c>
      <c r="I68" s="17"/>
      <c r="M68" s="10">
        <f>COUNTIF(Propocet_ciselniky!Q:Q,Tabulky_zadani!A68)</f>
        <v>1</v>
      </c>
      <c r="N68" s="124"/>
      <c r="O68" s="13"/>
      <c r="S68" s="102"/>
      <c r="V68" s="123"/>
      <c r="X68" s="102"/>
    </row>
    <row r="69" spans="1:24" ht="20.25" customHeight="1" thickBot="1" x14ac:dyDescent="0.3">
      <c r="A69" s="68" t="s">
        <v>386</v>
      </c>
      <c r="B69" s="68" t="s">
        <v>102</v>
      </c>
      <c r="C69" s="69">
        <v>15676.856580000001</v>
      </c>
      <c r="D69" s="100"/>
      <c r="E69" s="70" t="s">
        <v>299</v>
      </c>
      <c r="F69" s="70">
        <f t="shared" si="4"/>
        <v>0</v>
      </c>
      <c r="G69" s="101">
        <f t="shared" si="5"/>
        <v>0</v>
      </c>
      <c r="H69" s="71">
        <v>0.7</v>
      </c>
      <c r="I69" s="17"/>
      <c r="M69" s="10">
        <f>COUNTIF(Propocet_ciselniky!Q:Q,Tabulky_zadani!A69)</f>
        <v>1</v>
      </c>
      <c r="N69" s="124"/>
      <c r="O69" s="13"/>
      <c r="S69" s="102"/>
      <c r="V69" s="123"/>
      <c r="X69" s="102"/>
    </row>
    <row r="70" spans="1:24" ht="20.25" customHeight="1" thickBot="1" x14ac:dyDescent="0.3">
      <c r="A70" s="68" t="s">
        <v>387</v>
      </c>
      <c r="B70" s="68" t="s">
        <v>103</v>
      </c>
      <c r="C70" s="69">
        <v>9411.4153709337188</v>
      </c>
      <c r="D70" s="100"/>
      <c r="E70" s="70" t="s">
        <v>299</v>
      </c>
      <c r="F70" s="70">
        <f t="shared" si="4"/>
        <v>0</v>
      </c>
      <c r="G70" s="101">
        <f t="shared" si="5"/>
        <v>0</v>
      </c>
      <c r="H70" s="71">
        <v>0.7</v>
      </c>
      <c r="I70" s="17"/>
      <c r="M70" s="10">
        <f>COUNTIF(Propocet_ciselniky!Q:Q,Tabulky_zadani!A70)</f>
        <v>1</v>
      </c>
      <c r="N70" s="124"/>
      <c r="O70" s="13"/>
      <c r="S70" s="102"/>
      <c r="V70" s="123"/>
      <c r="X70" s="102"/>
    </row>
    <row r="71" spans="1:24" ht="20.25" customHeight="1" thickBot="1" x14ac:dyDescent="0.3">
      <c r="A71" s="68" t="s">
        <v>388</v>
      </c>
      <c r="B71" s="68" t="s">
        <v>104</v>
      </c>
      <c r="C71" s="69">
        <v>15676.856580000001</v>
      </c>
      <c r="D71" s="100"/>
      <c r="E71" s="70" t="s">
        <v>299</v>
      </c>
      <c r="F71" s="70">
        <f t="shared" si="4"/>
        <v>0</v>
      </c>
      <c r="G71" s="101">
        <f t="shared" si="5"/>
        <v>0</v>
      </c>
      <c r="H71" s="71">
        <v>1</v>
      </c>
      <c r="I71" s="17"/>
      <c r="M71" s="10">
        <f>COUNTIF(Propocet_ciselniky!Q:Q,Tabulky_zadani!A71)</f>
        <v>1</v>
      </c>
      <c r="N71" s="124"/>
      <c r="O71" s="13"/>
      <c r="S71" s="102"/>
      <c r="V71" s="123"/>
      <c r="X71" s="102"/>
    </row>
    <row r="72" spans="1:24" ht="20.25" customHeight="1" thickBot="1" x14ac:dyDescent="0.3">
      <c r="A72" s="68" t="s">
        <v>389</v>
      </c>
      <c r="B72" s="68" t="s">
        <v>105</v>
      </c>
      <c r="C72" s="69">
        <v>13982.961437310296</v>
      </c>
      <c r="D72" s="100"/>
      <c r="E72" s="70" t="s">
        <v>299</v>
      </c>
      <c r="F72" s="70">
        <f t="shared" si="4"/>
        <v>0</v>
      </c>
      <c r="G72" s="101">
        <f t="shared" si="5"/>
        <v>0</v>
      </c>
      <c r="H72" s="71">
        <v>0.8</v>
      </c>
      <c r="I72" s="17"/>
      <c r="M72" s="10">
        <f>COUNTIF(Propocet_ciselniky!Q:Q,Tabulky_zadani!A72)</f>
        <v>1</v>
      </c>
      <c r="N72" s="13"/>
      <c r="O72" s="13"/>
      <c r="S72" s="102"/>
      <c r="V72" s="123"/>
      <c r="X72" s="102"/>
    </row>
    <row r="73" spans="1:24" ht="20.25" customHeight="1" thickBot="1" x14ac:dyDescent="0.3">
      <c r="A73" s="68" t="s">
        <v>390</v>
      </c>
      <c r="B73" s="68" t="s">
        <v>106</v>
      </c>
      <c r="C73" s="69">
        <v>63700.496419999981</v>
      </c>
      <c r="D73" s="100"/>
      <c r="E73" s="70" t="s">
        <v>299</v>
      </c>
      <c r="F73" s="70">
        <f t="shared" si="4"/>
        <v>0</v>
      </c>
      <c r="G73" s="101">
        <f t="shared" si="5"/>
        <v>0</v>
      </c>
      <c r="H73" s="71">
        <v>1</v>
      </c>
      <c r="I73" s="17"/>
      <c r="M73" s="10">
        <f>COUNTIF(Propocet_ciselniky!Q:Q,Tabulky_zadani!A73)</f>
        <v>1</v>
      </c>
      <c r="N73" s="13"/>
      <c r="O73" s="13"/>
      <c r="S73" s="102"/>
      <c r="V73" s="123"/>
      <c r="X73" s="102"/>
    </row>
    <row r="74" spans="1:24" ht="20.25" customHeight="1" thickBot="1" x14ac:dyDescent="0.3">
      <c r="A74" s="68" t="s">
        <v>391</v>
      </c>
      <c r="B74" s="68" t="s">
        <v>107</v>
      </c>
      <c r="C74" s="69">
        <v>13359.534364069847</v>
      </c>
      <c r="D74" s="100"/>
      <c r="E74" s="70" t="s">
        <v>299</v>
      </c>
      <c r="F74" s="70">
        <f t="shared" si="4"/>
        <v>0</v>
      </c>
      <c r="G74" s="101">
        <f t="shared" si="5"/>
        <v>0</v>
      </c>
      <c r="H74" s="71">
        <v>0.8</v>
      </c>
      <c r="I74" s="17"/>
      <c r="M74" s="10">
        <f>COUNTIF(Propocet_ciselniky!Q:Q,Tabulky_zadani!A74)</f>
        <v>1</v>
      </c>
      <c r="N74" s="13"/>
      <c r="O74" s="13"/>
      <c r="S74" s="102"/>
      <c r="V74" s="123"/>
      <c r="X74" s="102"/>
    </row>
    <row r="75" spans="1:24" ht="35.25" customHeight="1" thickBot="1" x14ac:dyDescent="0.3">
      <c r="A75" s="68" t="s">
        <v>392</v>
      </c>
      <c r="B75" s="68" t="s">
        <v>502</v>
      </c>
      <c r="C75" s="69">
        <v>2474.3700400000002</v>
      </c>
      <c r="D75" s="100"/>
      <c r="E75" s="70" t="s">
        <v>299</v>
      </c>
      <c r="F75" s="70">
        <f t="shared" si="4"/>
        <v>0</v>
      </c>
      <c r="G75" s="101">
        <f t="shared" si="5"/>
        <v>0</v>
      </c>
      <c r="H75" s="71">
        <v>0.1</v>
      </c>
      <c r="I75" s="17"/>
      <c r="M75" s="10">
        <f>COUNTIF(Propocet_ciselniky!Q:Q,Tabulky_zadani!A75)</f>
        <v>1</v>
      </c>
      <c r="N75" s="13"/>
      <c r="O75" s="13"/>
      <c r="S75" s="102"/>
      <c r="V75" s="123"/>
      <c r="X75" s="102"/>
    </row>
    <row r="76" spans="1:24" ht="20.25" customHeight="1" thickBot="1" x14ac:dyDescent="0.3">
      <c r="A76" s="68" t="s">
        <v>423</v>
      </c>
      <c r="B76" s="68" t="s">
        <v>356</v>
      </c>
      <c r="C76" s="69">
        <v>9111.6394</v>
      </c>
      <c r="D76" s="100"/>
      <c r="E76" s="70" t="s">
        <v>299</v>
      </c>
      <c r="F76" s="70">
        <f>IF(COUNTBLANK(D76)=1,0,C76*D76)</f>
        <v>0</v>
      </c>
      <c r="G76" s="101">
        <f>D76*H76</f>
        <v>0</v>
      </c>
      <c r="H76" s="71">
        <v>0.1</v>
      </c>
      <c r="I76" s="17"/>
      <c r="M76" s="10">
        <f>COUNTIF(Propocet_ciselniky!Q:Q,Tabulky_zadani!A76)</f>
        <v>1</v>
      </c>
      <c r="N76" s="13"/>
      <c r="O76" s="13"/>
      <c r="S76" s="102"/>
      <c r="V76" s="123"/>
      <c r="X76" s="102"/>
    </row>
    <row r="77" spans="1:24" ht="20.25" customHeight="1" thickBot="1" x14ac:dyDescent="0.3">
      <c r="A77" s="68" t="s">
        <v>395</v>
      </c>
      <c r="B77" s="68" t="s">
        <v>371</v>
      </c>
      <c r="C77" s="69">
        <v>13200</v>
      </c>
      <c r="D77" s="100"/>
      <c r="E77" s="70" t="s">
        <v>299</v>
      </c>
      <c r="F77" s="70">
        <f t="shared" si="4"/>
        <v>0</v>
      </c>
      <c r="G77" s="101">
        <f t="shared" si="5"/>
        <v>0</v>
      </c>
      <c r="H77" s="71">
        <v>0.1</v>
      </c>
      <c r="I77" s="17"/>
      <c r="M77" s="10">
        <f>COUNTIF(Propocet_ciselniky!Q:Q,Tabulky_zadani!A77)</f>
        <v>1</v>
      </c>
      <c r="N77" s="13"/>
      <c r="O77" s="13"/>
      <c r="S77" s="102"/>
      <c r="V77" s="123"/>
      <c r="X77" s="102"/>
    </row>
    <row r="78" spans="1:24" ht="20.25" customHeight="1" thickBot="1" x14ac:dyDescent="0.3">
      <c r="A78" s="68" t="s">
        <v>396</v>
      </c>
      <c r="B78" s="68" t="s">
        <v>108</v>
      </c>
      <c r="C78" s="69">
        <v>7414.0680000000011</v>
      </c>
      <c r="D78" s="100"/>
      <c r="E78" s="70" t="s">
        <v>299</v>
      </c>
      <c r="F78" s="70">
        <f t="shared" si="4"/>
        <v>0</v>
      </c>
      <c r="G78" s="101">
        <f t="shared" si="5"/>
        <v>0</v>
      </c>
      <c r="H78" s="71">
        <v>2.7E-2</v>
      </c>
      <c r="I78" s="17"/>
      <c r="M78" s="10">
        <f>COUNTIF(Propocet_ciselniky!Q:Q,Tabulky_zadani!A78)</f>
        <v>1</v>
      </c>
      <c r="N78" s="13"/>
      <c r="O78" s="13"/>
      <c r="S78" s="102"/>
      <c r="V78" s="123"/>
      <c r="X78" s="102"/>
    </row>
    <row r="79" spans="1:24" ht="20.25" customHeight="1" thickBot="1" x14ac:dyDescent="0.3">
      <c r="A79" s="68" t="s">
        <v>397</v>
      </c>
      <c r="B79" s="68" t="s">
        <v>109</v>
      </c>
      <c r="C79" s="69">
        <v>19192.459000000003</v>
      </c>
      <c r="D79" s="100"/>
      <c r="E79" s="70" t="s">
        <v>299</v>
      </c>
      <c r="F79" s="70">
        <f t="shared" si="4"/>
        <v>0</v>
      </c>
      <c r="G79" s="101">
        <f t="shared" si="5"/>
        <v>0</v>
      </c>
      <c r="H79" s="71">
        <v>0.5</v>
      </c>
      <c r="I79" s="17"/>
      <c r="M79" s="10">
        <f>COUNTIF(Propocet_ciselniky!Q:Q,Tabulky_zadani!A79)</f>
        <v>1</v>
      </c>
      <c r="N79" s="13"/>
      <c r="O79" s="13"/>
      <c r="S79" s="102"/>
      <c r="V79" s="123"/>
      <c r="X79" s="102"/>
    </row>
    <row r="80" spans="1:24" ht="20.25" customHeight="1" thickBot="1" x14ac:dyDescent="0.3">
      <c r="A80" s="68" t="s">
        <v>398</v>
      </c>
      <c r="B80" s="68" t="s">
        <v>500</v>
      </c>
      <c r="C80" s="114">
        <v>8363.5370000000003</v>
      </c>
      <c r="D80" s="100"/>
      <c r="E80" s="70" t="s">
        <v>299</v>
      </c>
      <c r="F80" s="70">
        <f t="shared" si="4"/>
        <v>0</v>
      </c>
      <c r="G80" s="101">
        <f t="shared" si="5"/>
        <v>0</v>
      </c>
      <c r="H80" s="71">
        <v>0.3</v>
      </c>
      <c r="I80" s="17"/>
      <c r="J80"/>
      <c r="M80" s="10">
        <f>COUNTIF(Propocet_ciselniky!Q:Q,Tabulky_zadani!A80)</f>
        <v>1</v>
      </c>
      <c r="N80" s="13"/>
      <c r="O80" s="13"/>
      <c r="S80" s="102"/>
      <c r="V80" s="123"/>
      <c r="X80" s="102"/>
    </row>
    <row r="81" spans="1:24" ht="20.25" customHeight="1" thickBot="1" x14ac:dyDescent="0.3">
      <c r="A81" s="68" t="s">
        <v>399</v>
      </c>
      <c r="B81" s="112" t="s">
        <v>517</v>
      </c>
      <c r="C81" s="114">
        <v>2054.0952496679997</v>
      </c>
      <c r="D81" s="113"/>
      <c r="E81" s="70" t="s">
        <v>299</v>
      </c>
      <c r="F81" s="70">
        <f t="shared" si="4"/>
        <v>0</v>
      </c>
      <c r="G81" s="101">
        <f t="shared" si="5"/>
        <v>0</v>
      </c>
      <c r="H81" s="71">
        <v>7.0000000000000001E-3</v>
      </c>
      <c r="I81" s="17"/>
      <c r="M81" s="10">
        <f>COUNTIF(Propocet_ciselniky!Q:Q,Tabulky_zadani!A81)</f>
        <v>1</v>
      </c>
      <c r="N81" s="13"/>
      <c r="O81" s="13"/>
      <c r="S81" s="102"/>
      <c r="V81" s="123"/>
      <c r="X81" s="102"/>
    </row>
    <row r="82" spans="1:24" ht="20.25" customHeight="1" thickBot="1" x14ac:dyDescent="0.3">
      <c r="A82" s="68" t="s">
        <v>400</v>
      </c>
      <c r="B82" s="112" t="s">
        <v>12</v>
      </c>
      <c r="C82" s="114">
        <v>466.87760000000009</v>
      </c>
      <c r="D82" s="113"/>
      <c r="E82" s="70" t="s">
        <v>299</v>
      </c>
      <c r="F82" s="70">
        <f t="shared" si="4"/>
        <v>0</v>
      </c>
      <c r="G82" s="101">
        <f t="shared" si="5"/>
        <v>0</v>
      </c>
      <c r="H82" s="71">
        <v>1.4E-2</v>
      </c>
      <c r="I82" s="17"/>
      <c r="M82" s="10">
        <f>COUNTIF(Propocet_ciselniky!Q:Q,Tabulky_zadani!A82)</f>
        <v>1</v>
      </c>
      <c r="N82" s="13"/>
      <c r="O82" s="13"/>
      <c r="S82" s="102"/>
      <c r="V82" s="123"/>
      <c r="X82" s="102"/>
    </row>
    <row r="83" spans="1:24" ht="20.25" customHeight="1" thickBot="1" x14ac:dyDescent="0.3">
      <c r="A83" s="68" t="s">
        <v>402</v>
      </c>
      <c r="B83" s="112" t="s">
        <v>403</v>
      </c>
      <c r="C83" s="114">
        <v>3647.1793951449608</v>
      </c>
      <c r="D83" s="113"/>
      <c r="E83" s="70" t="s">
        <v>299</v>
      </c>
      <c r="F83" s="70">
        <f t="shared" si="4"/>
        <v>0</v>
      </c>
      <c r="G83" s="110">
        <f t="shared" si="5"/>
        <v>0</v>
      </c>
      <c r="H83" s="71">
        <v>9.0000000000000011E-2</v>
      </c>
      <c r="I83" s="17"/>
      <c r="M83" s="10">
        <f>COUNTIF(Propocet_ciselniky!Q:Q,Tabulky_zadani!A83)</f>
        <v>1</v>
      </c>
      <c r="N83" s="13"/>
      <c r="O83" s="13"/>
      <c r="S83" s="102"/>
      <c r="V83" s="123"/>
      <c r="X83" s="102"/>
    </row>
    <row r="84" spans="1:24" ht="20.25" customHeight="1" thickBot="1" x14ac:dyDescent="0.3">
      <c r="A84" s="68" t="s">
        <v>404</v>
      </c>
      <c r="B84" s="112" t="s">
        <v>405</v>
      </c>
      <c r="C84" s="114">
        <v>1752.4062840000001</v>
      </c>
      <c r="D84" s="113"/>
      <c r="E84" s="70" t="s">
        <v>299</v>
      </c>
      <c r="F84" s="70">
        <f t="shared" si="4"/>
        <v>0</v>
      </c>
      <c r="G84" s="110">
        <f t="shared" si="5"/>
        <v>0</v>
      </c>
      <c r="H84" s="71">
        <v>2.1999999999999999E-2</v>
      </c>
      <c r="I84" s="17"/>
      <c r="M84" s="10">
        <f>COUNTIF(Propocet_ciselniky!Q:Q,Tabulky_zadani!A84)</f>
        <v>1</v>
      </c>
      <c r="N84" s="13"/>
      <c r="O84" s="13"/>
      <c r="S84" s="102"/>
      <c r="V84" s="123"/>
      <c r="X84" s="102"/>
    </row>
    <row r="85" spans="1:24" ht="20.25" customHeight="1" thickBot="1" x14ac:dyDescent="0.3">
      <c r="A85" s="68" t="s">
        <v>406</v>
      </c>
      <c r="B85" s="112" t="s">
        <v>407</v>
      </c>
      <c r="C85" s="114">
        <v>2172</v>
      </c>
      <c r="D85" s="113"/>
      <c r="E85" s="70" t="s">
        <v>299</v>
      </c>
      <c r="F85" s="70">
        <f t="shared" si="4"/>
        <v>0</v>
      </c>
      <c r="G85" s="110">
        <f t="shared" si="5"/>
        <v>0</v>
      </c>
      <c r="H85" s="71">
        <v>2.9199999999999997E-2</v>
      </c>
      <c r="I85" s="17"/>
      <c r="M85" s="10">
        <f>COUNTIF(Propocet_ciselniky!Q:Q,Tabulky_zadani!A85)</f>
        <v>1</v>
      </c>
      <c r="N85" s="13"/>
      <c r="O85" s="13"/>
      <c r="S85" s="102"/>
      <c r="V85" s="123"/>
      <c r="X85" s="102"/>
    </row>
    <row r="86" spans="1:24" ht="20.25" customHeight="1" thickBot="1" x14ac:dyDescent="0.3">
      <c r="A86" s="68" t="s">
        <v>408</v>
      </c>
      <c r="B86" s="112" t="s">
        <v>354</v>
      </c>
      <c r="C86" s="114">
        <v>4550</v>
      </c>
      <c r="D86" s="113"/>
      <c r="E86" s="70" t="s">
        <v>299</v>
      </c>
      <c r="F86" s="70">
        <f t="shared" si="4"/>
        <v>0</v>
      </c>
      <c r="G86" s="101">
        <f t="shared" si="5"/>
        <v>0</v>
      </c>
      <c r="H86" s="71">
        <v>0.26</v>
      </c>
      <c r="M86" s="10">
        <f>COUNTIF(Propocet_ciselniky!Q:Q,Tabulky_zadani!A86)</f>
        <v>1</v>
      </c>
      <c r="N86" s="13"/>
      <c r="O86" s="13"/>
      <c r="S86" s="102"/>
      <c r="V86" s="123"/>
      <c r="X86" s="102"/>
    </row>
    <row r="87" spans="1:24" ht="16.5" thickBot="1" x14ac:dyDescent="0.3">
      <c r="A87" s="68" t="s">
        <v>409</v>
      </c>
      <c r="B87" s="112" t="s">
        <v>410</v>
      </c>
      <c r="C87" s="114">
        <v>938.57142857142856</v>
      </c>
      <c r="D87" s="113"/>
      <c r="E87" s="70" t="s">
        <v>299</v>
      </c>
      <c r="F87" s="70">
        <f t="shared" si="4"/>
        <v>0</v>
      </c>
      <c r="G87" s="110">
        <f t="shared" si="5"/>
        <v>0</v>
      </c>
      <c r="H87" s="71">
        <v>0.03</v>
      </c>
      <c r="M87" s="10">
        <f>COUNTIF(Propocet_ciselniky!Q:Q,Tabulky_zadani!A87)</f>
        <v>1</v>
      </c>
      <c r="N87" s="13"/>
      <c r="O87" s="13"/>
      <c r="S87" s="102"/>
      <c r="V87" s="123"/>
      <c r="X87" s="102"/>
    </row>
    <row r="88" spans="1:24" ht="16.5" thickBot="1" x14ac:dyDescent="0.3">
      <c r="A88" s="68" t="s">
        <v>411</v>
      </c>
      <c r="B88" s="68" t="s">
        <v>114</v>
      </c>
      <c r="C88" s="114">
        <v>3488</v>
      </c>
      <c r="D88" s="100"/>
      <c r="E88" s="70" t="s">
        <v>299</v>
      </c>
      <c r="F88" s="70">
        <f>IF(COUNTBLANK(D88)=1,0,C88*D88)</f>
        <v>0</v>
      </c>
      <c r="G88" s="101">
        <f t="shared" si="5"/>
        <v>0</v>
      </c>
      <c r="H88" s="111">
        <v>0.02</v>
      </c>
      <c r="M88" s="10">
        <f>COUNTIF(Propocet_ciselniky!Q:Q,Tabulky_zadani!A88)</f>
        <v>1</v>
      </c>
      <c r="N88" s="13"/>
      <c r="O88" s="13"/>
      <c r="S88" s="102"/>
      <c r="V88" s="123"/>
      <c r="X88" s="102"/>
    </row>
    <row r="89" spans="1:24" ht="16.5" thickBot="1" x14ac:dyDescent="0.3">
      <c r="A89" s="68" t="s">
        <v>412</v>
      </c>
      <c r="B89" s="68" t="s">
        <v>273</v>
      </c>
      <c r="C89" s="69">
        <v>1513.3577895238095</v>
      </c>
      <c r="D89" s="100"/>
      <c r="E89" s="70" t="s">
        <v>304</v>
      </c>
      <c r="F89" s="70">
        <f t="shared" ref="F89:F91" si="6">IF(COUNTBLANK(D89)=1,0,C89*D89)</f>
        <v>0</v>
      </c>
      <c r="M89" s="10">
        <f>COUNTIF(Propocet_ciselniky!Q:Q,Tabulky_zadani!A89)</f>
        <v>1</v>
      </c>
      <c r="N89" s="13"/>
      <c r="O89" s="13"/>
      <c r="S89" s="102"/>
      <c r="V89" s="123"/>
      <c r="X89" s="102"/>
    </row>
    <row r="90" spans="1:24" ht="16.5" thickBot="1" x14ac:dyDescent="0.3">
      <c r="A90" s="68" t="s">
        <v>428</v>
      </c>
      <c r="B90" s="68" t="s">
        <v>430</v>
      </c>
      <c r="C90" s="115">
        <v>120</v>
      </c>
      <c r="D90" s="100"/>
      <c r="E90" s="70" t="s">
        <v>432</v>
      </c>
      <c r="F90" s="70">
        <f t="shared" si="6"/>
        <v>0</v>
      </c>
      <c r="M90" s="10">
        <f>COUNTIF(Propocet_ciselniky!Q:Q,Tabulky_zadani!A90)</f>
        <v>1</v>
      </c>
      <c r="N90" s="13"/>
      <c r="O90" s="13"/>
      <c r="R90" s="125"/>
      <c r="S90" s="102"/>
      <c r="V90" s="123"/>
      <c r="X90" s="102"/>
    </row>
    <row r="91" spans="1:24" ht="16.5" thickBot="1" x14ac:dyDescent="0.3">
      <c r="A91" s="68" t="s">
        <v>429</v>
      </c>
      <c r="B91" s="68" t="s">
        <v>431</v>
      </c>
      <c r="C91" s="115">
        <v>120</v>
      </c>
      <c r="D91" s="100"/>
      <c r="E91" s="70" t="s">
        <v>433</v>
      </c>
      <c r="F91" s="70">
        <f t="shared" si="6"/>
        <v>0</v>
      </c>
      <c r="M91" s="10">
        <f>COUNTIF(Propocet_ciselniky!Q:Q,Tabulky_zadani!A91)</f>
        <v>1</v>
      </c>
      <c r="N91" s="13"/>
      <c r="O91" s="13"/>
      <c r="R91" s="125"/>
      <c r="S91" s="102"/>
      <c r="V91" s="123"/>
      <c r="X91" s="102"/>
    </row>
    <row r="92" spans="1:24" ht="16.5" thickBot="1" x14ac:dyDescent="0.3">
      <c r="A92" s="68" t="s">
        <v>425</v>
      </c>
      <c r="B92" s="68" t="s">
        <v>421</v>
      </c>
      <c r="C92" s="115">
        <v>476.18</v>
      </c>
      <c r="D92" s="100"/>
      <c r="E92" s="70" t="s">
        <v>433</v>
      </c>
      <c r="F92" s="70">
        <f>IF(COUNTBLANK(D92)=1,0,C92*D92)</f>
        <v>0</v>
      </c>
      <c r="G92" s="166" t="s">
        <v>350</v>
      </c>
      <c r="H92" s="166" t="s">
        <v>351</v>
      </c>
      <c r="M92" s="10">
        <f>COUNTIF(Propocet_ciselniky!Q:Q,Tabulky_zadani!A92)</f>
        <v>1</v>
      </c>
      <c r="N92" s="13"/>
      <c r="O92" s="13"/>
      <c r="R92" s="125"/>
      <c r="S92" s="102"/>
      <c r="V92" s="123"/>
      <c r="X92" s="102"/>
    </row>
    <row r="93" spans="1:24" ht="16.5" thickBot="1" x14ac:dyDescent="0.3">
      <c r="A93" s="68" t="s">
        <v>426</v>
      </c>
      <c r="B93" s="68" t="s">
        <v>422</v>
      </c>
      <c r="C93" s="115">
        <v>684.51</v>
      </c>
      <c r="D93" s="100"/>
      <c r="E93" s="70" t="s">
        <v>433</v>
      </c>
      <c r="F93" s="70">
        <f>IF(COUNTBLANK(D93)=1,0,C93*D93)</f>
        <v>0</v>
      </c>
      <c r="G93" s="167"/>
      <c r="H93" s="167"/>
      <c r="M93" s="10">
        <f>COUNTIF(Propocet_ciselniky!Q:Q,Tabulky_zadani!A93)</f>
        <v>1</v>
      </c>
      <c r="N93" s="13"/>
      <c r="O93" s="13"/>
      <c r="R93" s="125"/>
    </row>
    <row r="94" spans="1:24" ht="16.5" thickBot="1" x14ac:dyDescent="0.3">
      <c r="A94" s="68" t="s">
        <v>465</v>
      </c>
      <c r="B94" s="68" t="s">
        <v>435</v>
      </c>
      <c r="C94" s="115">
        <v>20000</v>
      </c>
      <c r="D94" s="100"/>
      <c r="E94" s="70" t="s">
        <v>427</v>
      </c>
      <c r="F94" s="70">
        <f t="shared" ref="F94:F118" si="7">IF(COUNTBLANK(D94)=1,0,C94*D94)</f>
        <v>0</v>
      </c>
      <c r="G94" s="101">
        <f t="shared" ref="G94:G113" si="8">D94*H94</f>
        <v>0</v>
      </c>
      <c r="H94" s="101">
        <v>0.3</v>
      </c>
      <c r="M94" s="10">
        <f>COUNTIF(Propocet_ciselniky!Q:Q,Tabulky_zadani!A94)</f>
        <v>1</v>
      </c>
      <c r="O94" s="123"/>
      <c r="Q94" s="102"/>
    </row>
    <row r="95" spans="1:24" ht="16.5" thickBot="1" x14ac:dyDescent="0.3">
      <c r="A95" s="68" t="s">
        <v>466</v>
      </c>
      <c r="B95" s="68" t="s">
        <v>436</v>
      </c>
      <c r="C95" s="115">
        <v>10083.333333333334</v>
      </c>
      <c r="D95" s="100"/>
      <c r="E95" s="70" t="s">
        <v>427</v>
      </c>
      <c r="F95" s="70">
        <f t="shared" si="7"/>
        <v>0</v>
      </c>
      <c r="G95" s="101">
        <f t="shared" si="8"/>
        <v>0</v>
      </c>
      <c r="H95" s="111">
        <v>0.3</v>
      </c>
      <c r="M95" s="10">
        <f>COUNTIF(Propocet_ciselniky!Q:Q,Tabulky_zadani!A95)</f>
        <v>1</v>
      </c>
      <c r="O95" s="123"/>
      <c r="Q95" s="102"/>
    </row>
    <row r="96" spans="1:24" ht="16.5" thickBot="1" x14ac:dyDescent="0.3">
      <c r="A96" s="68" t="s">
        <v>467</v>
      </c>
      <c r="B96" s="68" t="s">
        <v>437</v>
      </c>
      <c r="C96" s="115">
        <v>10000</v>
      </c>
      <c r="D96" s="100"/>
      <c r="E96" s="70" t="s">
        <v>427</v>
      </c>
      <c r="F96" s="70">
        <f t="shared" si="7"/>
        <v>0</v>
      </c>
      <c r="G96" s="101">
        <f t="shared" si="8"/>
        <v>0</v>
      </c>
      <c r="H96" s="111">
        <v>0.3</v>
      </c>
      <c r="M96" s="10">
        <f>COUNTIF(Propocet_ciselniky!Q:Q,Tabulky_zadani!A96)</f>
        <v>1</v>
      </c>
      <c r="O96" s="123"/>
      <c r="Q96" s="102"/>
    </row>
    <row r="97" spans="1:17" ht="16.5" thickBot="1" x14ac:dyDescent="0.3">
      <c r="A97" s="68" t="s">
        <v>468</v>
      </c>
      <c r="B97" s="68" t="s">
        <v>438</v>
      </c>
      <c r="C97" s="115">
        <v>12000</v>
      </c>
      <c r="D97" s="100"/>
      <c r="E97" s="70" t="s">
        <v>427</v>
      </c>
      <c r="F97" s="70">
        <f t="shared" si="7"/>
        <v>0</v>
      </c>
      <c r="G97" s="101">
        <f t="shared" si="8"/>
        <v>0</v>
      </c>
      <c r="H97" s="111">
        <v>0.3</v>
      </c>
      <c r="M97" s="10">
        <f>COUNTIF(Propocet_ciselniky!Q:Q,Tabulky_zadani!A97)</f>
        <v>1</v>
      </c>
      <c r="O97" s="123"/>
      <c r="Q97" s="102"/>
    </row>
    <row r="98" spans="1:17" ht="16.5" thickBot="1" x14ac:dyDescent="0.3">
      <c r="A98" s="68" t="s">
        <v>469</v>
      </c>
      <c r="B98" s="68" t="s">
        <v>439</v>
      </c>
      <c r="C98" s="115">
        <v>8000</v>
      </c>
      <c r="D98" s="100"/>
      <c r="E98" s="70" t="s">
        <v>427</v>
      </c>
      <c r="F98" s="70">
        <f t="shared" si="7"/>
        <v>0</v>
      </c>
      <c r="G98" s="101">
        <f t="shared" si="8"/>
        <v>0</v>
      </c>
      <c r="H98" s="111">
        <v>0.3</v>
      </c>
      <c r="M98" s="10">
        <f>COUNTIF(Propocet_ciselniky!Q:Q,Tabulky_zadani!A98)</f>
        <v>1</v>
      </c>
      <c r="O98" s="123"/>
      <c r="Q98" s="102"/>
    </row>
    <row r="99" spans="1:17" ht="16.5" thickBot="1" x14ac:dyDescent="0.3">
      <c r="A99" s="68" t="s">
        <v>470</v>
      </c>
      <c r="B99" s="68" t="s">
        <v>440</v>
      </c>
      <c r="C99" s="115">
        <v>17500</v>
      </c>
      <c r="D99" s="100"/>
      <c r="E99" s="70" t="s">
        <v>427</v>
      </c>
      <c r="F99" s="70">
        <f t="shared" si="7"/>
        <v>0</v>
      </c>
      <c r="G99" s="101">
        <f t="shared" si="8"/>
        <v>0</v>
      </c>
      <c r="H99" s="111">
        <v>0.3</v>
      </c>
      <c r="M99" s="10">
        <f>COUNTIF(Propocet_ciselniky!Q:Q,Tabulky_zadani!A99)</f>
        <v>1</v>
      </c>
      <c r="O99" s="123"/>
      <c r="Q99" s="102"/>
    </row>
    <row r="100" spans="1:17" ht="16.5" thickBot="1" x14ac:dyDescent="0.3">
      <c r="A100" s="68" t="s">
        <v>471</v>
      </c>
      <c r="B100" s="68" t="s">
        <v>441</v>
      </c>
      <c r="C100" s="115">
        <v>7333.333333333333</v>
      </c>
      <c r="D100" s="100"/>
      <c r="E100" s="70" t="s">
        <v>427</v>
      </c>
      <c r="F100" s="70">
        <f t="shared" si="7"/>
        <v>0</v>
      </c>
      <c r="G100" s="101">
        <f t="shared" si="8"/>
        <v>0</v>
      </c>
      <c r="H100" s="111">
        <v>0.3</v>
      </c>
      <c r="M100" s="10">
        <f>COUNTIF(Propocet_ciselniky!Q:Q,Tabulky_zadani!A100)</f>
        <v>1</v>
      </c>
      <c r="O100" s="123"/>
      <c r="Q100" s="102"/>
    </row>
    <row r="101" spans="1:17" ht="16.5" thickBot="1" x14ac:dyDescent="0.3">
      <c r="A101" s="68" t="s">
        <v>472</v>
      </c>
      <c r="B101" s="68" t="s">
        <v>442</v>
      </c>
      <c r="C101" s="115">
        <v>6000</v>
      </c>
      <c r="D101" s="100"/>
      <c r="E101" s="70" t="s">
        <v>427</v>
      </c>
      <c r="F101" s="70">
        <f t="shared" si="7"/>
        <v>0</v>
      </c>
      <c r="G101" s="101">
        <f t="shared" si="8"/>
        <v>0</v>
      </c>
      <c r="H101" s="111">
        <v>0.3</v>
      </c>
      <c r="M101" s="10">
        <f>COUNTIF(Propocet_ciselniky!Q:Q,Tabulky_zadani!A101)</f>
        <v>1</v>
      </c>
      <c r="O101" s="123"/>
      <c r="Q101" s="102"/>
    </row>
    <row r="102" spans="1:17" ht="16.5" thickBot="1" x14ac:dyDescent="0.3">
      <c r="A102" s="68" t="s">
        <v>473</v>
      </c>
      <c r="B102" s="68" t="s">
        <v>443</v>
      </c>
      <c r="C102" s="115">
        <v>6000</v>
      </c>
      <c r="D102" s="100"/>
      <c r="E102" s="70" t="s">
        <v>427</v>
      </c>
      <c r="F102" s="70">
        <f t="shared" si="7"/>
        <v>0</v>
      </c>
      <c r="G102" s="101">
        <f t="shared" si="8"/>
        <v>0</v>
      </c>
      <c r="H102" s="111">
        <v>0.3</v>
      </c>
      <c r="M102" s="10">
        <f>COUNTIF(Propocet_ciselniky!Q:Q,Tabulky_zadani!A102)</f>
        <v>1</v>
      </c>
      <c r="O102" s="123"/>
      <c r="Q102" s="102"/>
    </row>
    <row r="103" spans="1:17" ht="16.5" thickBot="1" x14ac:dyDescent="0.3">
      <c r="A103" s="68" t="s">
        <v>474</v>
      </c>
      <c r="B103" s="68" t="s">
        <v>444</v>
      </c>
      <c r="C103" s="115">
        <v>4000</v>
      </c>
      <c r="D103" s="100"/>
      <c r="E103" s="70" t="s">
        <v>427</v>
      </c>
      <c r="F103" s="70">
        <f t="shared" si="7"/>
        <v>0</v>
      </c>
      <c r="G103" s="101">
        <f t="shared" si="8"/>
        <v>0</v>
      </c>
      <c r="H103" s="111">
        <v>0.3</v>
      </c>
      <c r="M103" s="10">
        <f>COUNTIF(Propocet_ciselniky!Q:Q,Tabulky_zadani!A103)</f>
        <v>1</v>
      </c>
      <c r="O103" s="123"/>
      <c r="Q103" s="102"/>
    </row>
    <row r="104" spans="1:17" ht="16.5" thickBot="1" x14ac:dyDescent="0.3">
      <c r="A104" s="68" t="s">
        <v>475</v>
      </c>
      <c r="B104" s="68" t="s">
        <v>445</v>
      </c>
      <c r="C104" s="115">
        <v>17500</v>
      </c>
      <c r="D104" s="100"/>
      <c r="E104" s="70" t="s">
        <v>427</v>
      </c>
      <c r="F104" s="70">
        <f t="shared" si="7"/>
        <v>0</v>
      </c>
      <c r="G104" s="101">
        <f t="shared" si="8"/>
        <v>0</v>
      </c>
      <c r="H104" s="111">
        <v>0.3</v>
      </c>
      <c r="M104" s="10">
        <f>COUNTIF(Propocet_ciselniky!Q:Q,Tabulky_zadani!A104)</f>
        <v>1</v>
      </c>
      <c r="O104" s="123"/>
      <c r="Q104" s="102"/>
    </row>
    <row r="105" spans="1:17" ht="16.5" thickBot="1" x14ac:dyDescent="0.3">
      <c r="A105" s="68" t="s">
        <v>476</v>
      </c>
      <c r="B105" s="68" t="s">
        <v>446</v>
      </c>
      <c r="C105" s="115">
        <v>7333.333333333333</v>
      </c>
      <c r="D105" s="100"/>
      <c r="E105" s="70" t="s">
        <v>427</v>
      </c>
      <c r="F105" s="70">
        <f t="shared" si="7"/>
        <v>0</v>
      </c>
      <c r="G105" s="101">
        <f t="shared" si="8"/>
        <v>0</v>
      </c>
      <c r="H105" s="111">
        <v>0.3</v>
      </c>
      <c r="M105" s="10">
        <f>COUNTIF(Propocet_ciselniky!Q:Q,Tabulky_zadani!A105)</f>
        <v>1</v>
      </c>
      <c r="O105" s="123"/>
      <c r="Q105" s="102"/>
    </row>
    <row r="106" spans="1:17" ht="16.5" thickBot="1" x14ac:dyDescent="0.3">
      <c r="A106" s="68" t="s">
        <v>477</v>
      </c>
      <c r="B106" s="68" t="s">
        <v>447</v>
      </c>
      <c r="C106" s="115">
        <v>6000</v>
      </c>
      <c r="D106" s="100"/>
      <c r="E106" s="70" t="s">
        <v>427</v>
      </c>
      <c r="F106" s="70">
        <f t="shared" si="7"/>
        <v>0</v>
      </c>
      <c r="G106" s="101">
        <f t="shared" si="8"/>
        <v>0</v>
      </c>
      <c r="H106" s="111">
        <v>0.3</v>
      </c>
      <c r="M106" s="10">
        <f>COUNTIF(Propocet_ciselniky!Q:Q,Tabulky_zadani!A106)</f>
        <v>1</v>
      </c>
      <c r="O106" s="123"/>
      <c r="Q106" s="102"/>
    </row>
    <row r="107" spans="1:17" ht="16.5" thickBot="1" x14ac:dyDescent="0.3">
      <c r="A107" s="68" t="s">
        <v>478</v>
      </c>
      <c r="B107" s="68" t="s">
        <v>448</v>
      </c>
      <c r="C107" s="115">
        <v>6000</v>
      </c>
      <c r="D107" s="100"/>
      <c r="E107" s="70" t="s">
        <v>427</v>
      </c>
      <c r="F107" s="70">
        <f t="shared" si="7"/>
        <v>0</v>
      </c>
      <c r="G107" s="101">
        <f t="shared" si="8"/>
        <v>0</v>
      </c>
      <c r="H107" s="111">
        <v>0.3</v>
      </c>
      <c r="M107" s="10">
        <f>COUNTIF(Propocet_ciselniky!Q:Q,Tabulky_zadani!A107)</f>
        <v>1</v>
      </c>
      <c r="O107" s="123"/>
      <c r="Q107" s="102"/>
    </row>
    <row r="108" spans="1:17" ht="16.5" thickBot="1" x14ac:dyDescent="0.3">
      <c r="A108" s="68" t="s">
        <v>479</v>
      </c>
      <c r="B108" s="68" t="s">
        <v>449</v>
      </c>
      <c r="C108" s="115">
        <v>4000</v>
      </c>
      <c r="D108" s="100"/>
      <c r="E108" s="70" t="s">
        <v>427</v>
      </c>
      <c r="F108" s="70">
        <f t="shared" si="7"/>
        <v>0</v>
      </c>
      <c r="G108" s="101">
        <f t="shared" si="8"/>
        <v>0</v>
      </c>
      <c r="H108" s="111">
        <v>0.3</v>
      </c>
      <c r="M108" s="10">
        <f>COUNTIF(Propocet_ciselniky!Q:Q,Tabulky_zadani!A108)</f>
        <v>1</v>
      </c>
      <c r="O108" s="123"/>
      <c r="Q108" s="102"/>
    </row>
    <row r="109" spans="1:17" ht="16.5" thickBot="1" x14ac:dyDescent="0.3">
      <c r="A109" s="68" t="s">
        <v>480</v>
      </c>
      <c r="B109" s="68" t="s">
        <v>450</v>
      </c>
      <c r="C109" s="115">
        <v>17500</v>
      </c>
      <c r="D109" s="100"/>
      <c r="E109" s="70" t="s">
        <v>427</v>
      </c>
      <c r="F109" s="70">
        <f t="shared" si="7"/>
        <v>0</v>
      </c>
      <c r="G109" s="101">
        <f t="shared" si="8"/>
        <v>0</v>
      </c>
      <c r="H109" s="111">
        <v>0.3</v>
      </c>
      <c r="M109" s="10">
        <f>COUNTIF(Propocet_ciselniky!Q:Q,Tabulky_zadani!A109)</f>
        <v>1</v>
      </c>
      <c r="O109" s="123"/>
      <c r="Q109" s="102"/>
    </row>
    <row r="110" spans="1:17" ht="16.5" thickBot="1" x14ac:dyDescent="0.3">
      <c r="A110" s="68" t="s">
        <v>481</v>
      </c>
      <c r="B110" s="68" t="s">
        <v>451</v>
      </c>
      <c r="C110" s="115">
        <v>10083.333333333334</v>
      </c>
      <c r="D110" s="100"/>
      <c r="E110" s="70" t="s">
        <v>427</v>
      </c>
      <c r="F110" s="70">
        <f t="shared" si="7"/>
        <v>0</v>
      </c>
      <c r="G110" s="101">
        <f t="shared" si="8"/>
        <v>0</v>
      </c>
      <c r="H110" s="111">
        <v>0.3</v>
      </c>
      <c r="M110" s="10">
        <f>COUNTIF(Propocet_ciselniky!Q:Q,Tabulky_zadani!A110)</f>
        <v>1</v>
      </c>
      <c r="O110" s="123"/>
      <c r="Q110" s="102"/>
    </row>
    <row r="111" spans="1:17" ht="16.5" thickBot="1" x14ac:dyDescent="0.3">
      <c r="A111" s="68" t="s">
        <v>482</v>
      </c>
      <c r="B111" s="68" t="s">
        <v>452</v>
      </c>
      <c r="C111" s="115">
        <v>10000</v>
      </c>
      <c r="D111" s="100"/>
      <c r="E111" s="70" t="s">
        <v>427</v>
      </c>
      <c r="F111" s="70">
        <f t="shared" si="7"/>
        <v>0</v>
      </c>
      <c r="G111" s="101">
        <f t="shared" si="8"/>
        <v>0</v>
      </c>
      <c r="H111" s="111">
        <v>0.3</v>
      </c>
      <c r="M111" s="10">
        <f>COUNTIF(Propocet_ciselniky!Q:Q,Tabulky_zadani!A111)</f>
        <v>1</v>
      </c>
      <c r="O111" s="123"/>
      <c r="Q111" s="102"/>
    </row>
    <row r="112" spans="1:17" ht="16.5" thickBot="1" x14ac:dyDescent="0.3">
      <c r="A112" s="68" t="s">
        <v>483</v>
      </c>
      <c r="B112" s="68" t="s">
        <v>453</v>
      </c>
      <c r="C112" s="115">
        <v>12000</v>
      </c>
      <c r="D112" s="100"/>
      <c r="E112" s="70" t="s">
        <v>427</v>
      </c>
      <c r="F112" s="70">
        <f t="shared" si="7"/>
        <v>0</v>
      </c>
      <c r="G112" s="101">
        <f t="shared" si="8"/>
        <v>0</v>
      </c>
      <c r="H112" s="111">
        <v>0.3</v>
      </c>
      <c r="M112" s="10">
        <f>COUNTIF(Propocet_ciselniky!Q:Q,Tabulky_zadani!A112)</f>
        <v>1</v>
      </c>
      <c r="O112" s="123"/>
      <c r="Q112" s="102"/>
    </row>
    <row r="113" spans="1:24" ht="16.5" thickBot="1" x14ac:dyDescent="0.3">
      <c r="A113" s="68" t="s">
        <v>484</v>
      </c>
      <c r="B113" s="68" t="s">
        <v>454</v>
      </c>
      <c r="C113" s="115">
        <v>8000</v>
      </c>
      <c r="D113" s="100"/>
      <c r="E113" s="70" t="s">
        <v>427</v>
      </c>
      <c r="F113" s="70">
        <f t="shared" si="7"/>
        <v>0</v>
      </c>
      <c r="G113" s="101">
        <f t="shared" si="8"/>
        <v>0</v>
      </c>
      <c r="H113" s="111">
        <v>0.3</v>
      </c>
      <c r="M113" s="10">
        <f>COUNTIF(Propocet_ciselniky!Q:Q,Tabulky_zadani!A113)</f>
        <v>1</v>
      </c>
      <c r="O113" s="123"/>
      <c r="Q113" s="102"/>
      <c r="S113" s="102"/>
      <c r="V113" s="123"/>
      <c r="X113" s="102"/>
    </row>
    <row r="114" spans="1:24" ht="32.25" thickBot="1" x14ac:dyDescent="0.3">
      <c r="A114" s="68" t="s">
        <v>504</v>
      </c>
      <c r="B114" s="159" t="s">
        <v>518</v>
      </c>
      <c r="C114" s="160">
        <v>0</v>
      </c>
      <c r="D114" s="161"/>
      <c r="E114" s="159" t="s">
        <v>525</v>
      </c>
      <c r="F114" s="70">
        <f t="shared" si="7"/>
        <v>0</v>
      </c>
      <c r="O114" s="123"/>
      <c r="Q114" s="102"/>
      <c r="S114" s="102"/>
      <c r="V114" s="123"/>
      <c r="X114" s="102"/>
    </row>
    <row r="115" spans="1:24" ht="32.25" thickBot="1" x14ac:dyDescent="0.3">
      <c r="A115" s="68" t="s">
        <v>505</v>
      </c>
      <c r="B115" s="159" t="s">
        <v>519</v>
      </c>
      <c r="C115" s="160">
        <v>0</v>
      </c>
      <c r="D115" s="161"/>
      <c r="E115" s="159" t="s">
        <v>525</v>
      </c>
      <c r="F115" s="70">
        <f t="shared" si="7"/>
        <v>0</v>
      </c>
      <c r="O115" s="123"/>
      <c r="Q115" s="102"/>
      <c r="S115" s="102"/>
      <c r="V115" s="123"/>
      <c r="X115" s="102"/>
    </row>
    <row r="116" spans="1:24" ht="32.25" thickBot="1" x14ac:dyDescent="0.3">
      <c r="A116" s="68" t="s">
        <v>506</v>
      </c>
      <c r="B116" s="159" t="s">
        <v>520</v>
      </c>
      <c r="C116" s="160">
        <v>0</v>
      </c>
      <c r="D116" s="161"/>
      <c r="E116" s="159" t="s">
        <v>525</v>
      </c>
      <c r="F116" s="70">
        <f t="shared" si="7"/>
        <v>0</v>
      </c>
      <c r="O116" s="123"/>
      <c r="Q116" s="102"/>
      <c r="S116" s="102"/>
      <c r="V116" s="123"/>
      <c r="X116" s="102"/>
    </row>
    <row r="117" spans="1:24" ht="32.25" thickBot="1" x14ac:dyDescent="0.3">
      <c r="A117" s="68" t="s">
        <v>419</v>
      </c>
      <c r="B117" s="159" t="s">
        <v>521</v>
      </c>
      <c r="C117" s="160">
        <v>0</v>
      </c>
      <c r="D117" s="161"/>
      <c r="E117" s="159" t="s">
        <v>524</v>
      </c>
      <c r="F117" s="70">
        <f t="shared" si="7"/>
        <v>0</v>
      </c>
      <c r="M117" s="10">
        <f>COUNTIF(Propocet_ciselniky!Q:Q,Tabulky_zadani!A117)</f>
        <v>1</v>
      </c>
      <c r="N117" s="13"/>
      <c r="O117" s="13"/>
      <c r="R117" s="125"/>
      <c r="S117" s="102"/>
      <c r="V117" s="123"/>
      <c r="X117" s="102"/>
    </row>
    <row r="118" spans="1:24" ht="32.25" thickBot="1" x14ac:dyDescent="0.3">
      <c r="A118" s="68" t="s">
        <v>492</v>
      </c>
      <c r="B118" s="159" t="s">
        <v>522</v>
      </c>
      <c r="C118" s="160">
        <v>0</v>
      </c>
      <c r="D118" s="161"/>
      <c r="E118" s="159" t="s">
        <v>524</v>
      </c>
      <c r="F118" s="70">
        <f t="shared" si="7"/>
        <v>0</v>
      </c>
      <c r="M118" s="10">
        <f>COUNTIF(Propocet_ciselniky!Q:Q,Tabulky_zadani!A118)</f>
        <v>1</v>
      </c>
      <c r="N118" s="13"/>
      <c r="O118" s="13"/>
      <c r="R118" s="125"/>
      <c r="S118" s="102"/>
      <c r="V118" s="123"/>
      <c r="X118" s="102"/>
    </row>
    <row r="119" spans="1:24" ht="32.25" thickBot="1" x14ac:dyDescent="0.3">
      <c r="A119" s="68" t="s">
        <v>420</v>
      </c>
      <c r="B119" s="159" t="s">
        <v>523</v>
      </c>
      <c r="C119" s="160">
        <v>0</v>
      </c>
      <c r="D119" s="161"/>
      <c r="E119" s="159" t="s">
        <v>524</v>
      </c>
      <c r="F119" s="70">
        <f t="shared" ref="F119:F122" si="9">IF(COUNTBLANK(D119)=1,0,C119*D119)</f>
        <v>0</v>
      </c>
      <c r="N119" s="13"/>
      <c r="O119" s="13"/>
      <c r="R119" s="125"/>
      <c r="S119" s="102"/>
      <c r="V119" s="123"/>
      <c r="X119" s="102"/>
    </row>
    <row r="120" spans="1:24" ht="33" customHeight="1" thickBot="1" x14ac:dyDescent="0.3">
      <c r="A120" s="68" t="s">
        <v>508</v>
      </c>
      <c r="B120" s="159" t="s">
        <v>528</v>
      </c>
      <c r="C120" s="160">
        <v>0</v>
      </c>
      <c r="D120" s="161"/>
      <c r="E120" s="159" t="s">
        <v>515</v>
      </c>
      <c r="F120" s="70">
        <f t="shared" si="9"/>
        <v>0</v>
      </c>
      <c r="N120" s="13"/>
      <c r="O120" s="13"/>
      <c r="R120" s="125"/>
      <c r="S120" s="102"/>
      <c r="V120" s="123"/>
      <c r="X120" s="102"/>
    </row>
    <row r="121" spans="1:24" ht="33" customHeight="1" thickBot="1" x14ac:dyDescent="0.3">
      <c r="A121" s="68" t="s">
        <v>509</v>
      </c>
      <c r="B121" s="159" t="s">
        <v>529</v>
      </c>
      <c r="C121" s="160">
        <v>0</v>
      </c>
      <c r="D121" s="161"/>
      <c r="E121" s="159" t="s">
        <v>515</v>
      </c>
      <c r="F121" s="70">
        <f t="shared" si="9"/>
        <v>0</v>
      </c>
      <c r="N121" s="13"/>
      <c r="O121" s="13"/>
      <c r="R121" s="125"/>
      <c r="S121" s="102"/>
      <c r="V121" s="123"/>
      <c r="X121" s="102"/>
    </row>
    <row r="122" spans="1:24" ht="33" customHeight="1" thickBot="1" x14ac:dyDescent="0.3">
      <c r="A122" s="68" t="s">
        <v>510</v>
      </c>
      <c r="B122" s="159" t="s">
        <v>530</v>
      </c>
      <c r="C122" s="160">
        <v>0</v>
      </c>
      <c r="D122" s="161"/>
      <c r="E122" s="159" t="s">
        <v>515</v>
      </c>
      <c r="F122" s="70">
        <f t="shared" si="9"/>
        <v>0</v>
      </c>
      <c r="N122" s="13"/>
      <c r="O122" s="13"/>
      <c r="R122" s="125"/>
      <c r="S122" s="102"/>
      <c r="V122" s="123"/>
      <c r="X122" s="102"/>
    </row>
  </sheetData>
  <sheetProtection algorithmName="SHA-512" hashValue="fS+YtB+g6kFE1MWPdBESABPLYX3RCZ/Q/eCh2zzSF7HtU7QYouP0ApSpuOASgmrRMQ0swi1P6bW3PzkJYryR/g==" saltValue="vfVpUzutjIfi6OE6ufWBkg==" spinCount="100000" sheet="1" objects="1" scenarios="1"/>
  <protectedRanges>
    <protectedRange sqref="D27:D113" name="Oblast1"/>
    <protectedRange sqref="D114:D122" name="Oblast1_1"/>
  </protectedRanges>
  <mergeCells count="11">
    <mergeCell ref="G92:G93"/>
    <mergeCell ref="H92:H93"/>
    <mergeCell ref="F7:G7"/>
    <mergeCell ref="F9:G9"/>
    <mergeCell ref="H65:H66"/>
    <mergeCell ref="G65:G66"/>
    <mergeCell ref="A25:A26"/>
    <mergeCell ref="B25:B26"/>
    <mergeCell ref="F15:G15"/>
    <mergeCell ref="F13:G13"/>
    <mergeCell ref="F11:G11"/>
  </mergeCells>
  <phoneticPr fontId="9" type="noConversion"/>
  <conditionalFormatting sqref="A6:D13 A16:D20">
    <cfRule type="expression" dxfId="2" priority="4">
      <formula>$A6=$A$3</formula>
    </cfRule>
  </conditionalFormatting>
  <conditionalFormatting sqref="E3">
    <cfRule type="expression" dxfId="1" priority="3">
      <formula>E$3="splnil"</formula>
    </cfRule>
  </conditionalFormatting>
  <conditionalFormatting sqref="F3">
    <cfRule type="expression" dxfId="0" priority="2">
      <formula>F$3="splnil"</formula>
    </cfRule>
  </conditionalFormatting>
  <dataValidations disablePrompts="1" count="1">
    <dataValidation type="list" allowBlank="1" showInputMessage="1" showErrorMessage="1" sqref="N12" xr:uid="{DB16FF4F-4383-4F55-B2B6-E5186E1C47D6}">
      <formula1>"2016,2022"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U267"/>
  <sheetViews>
    <sheetView workbookViewId="0"/>
  </sheetViews>
  <sheetFormatPr defaultRowHeight="14.25" customHeight="1" x14ac:dyDescent="0.25"/>
  <cols>
    <col min="1" max="1" width="9.28515625" customWidth="1"/>
    <col min="2" max="2" width="19.28515625" customWidth="1"/>
    <col min="3" max="3" width="16" customWidth="1"/>
    <col min="4" max="4" width="11.7109375" customWidth="1"/>
    <col min="5" max="5" width="18.5703125" bestFit="1" customWidth="1"/>
    <col min="6" max="6" width="5" customWidth="1"/>
    <col min="7" max="7" width="10.28515625" bestFit="1" customWidth="1"/>
    <col min="8" max="8" width="10.42578125" bestFit="1" customWidth="1"/>
    <col min="9" max="9" width="12" customWidth="1"/>
    <col min="10" max="10" width="2.140625" customWidth="1"/>
    <col min="11" max="11" width="4.28515625" customWidth="1"/>
    <col min="12" max="12" width="2.42578125" customWidth="1"/>
    <col min="13" max="13" width="10.28515625" bestFit="1" customWidth="1"/>
    <col min="14" max="14" width="41.85546875" bestFit="1" customWidth="1"/>
    <col min="15" max="15" width="8.140625" bestFit="1" customWidth="1"/>
    <col min="16" max="16" width="49.5703125" bestFit="1" customWidth="1"/>
    <col min="17" max="17" width="25.7109375" bestFit="1" customWidth="1"/>
    <col min="18" max="18" width="22.28515625" customWidth="1"/>
    <col min="19" max="19" width="20.85546875" customWidth="1"/>
    <col min="20" max="20" width="11.7109375" customWidth="1"/>
    <col min="21" max="21" width="3.85546875" customWidth="1"/>
    <col min="23" max="23" width="5" customWidth="1"/>
    <col min="26" max="27" width="5" customWidth="1"/>
    <col min="28" max="28" width="1.28515625" customWidth="1"/>
    <col min="29" max="30" width="5.5703125" customWidth="1"/>
    <col min="31" max="31" width="4.42578125" customWidth="1"/>
    <col min="32" max="32" width="12.5703125" bestFit="1" customWidth="1"/>
    <col min="33" max="33" width="10.42578125" bestFit="1" customWidth="1"/>
    <col min="34" max="34" width="78" bestFit="1" customWidth="1"/>
    <col min="35" max="47" width="6.42578125" customWidth="1"/>
  </cols>
  <sheetData>
    <row r="1" spans="1:47" ht="14.25" customHeight="1" x14ac:dyDescent="0.25">
      <c r="A1" s="2" t="s">
        <v>281</v>
      </c>
      <c r="B1" s="2" t="s">
        <v>280</v>
      </c>
      <c r="C1" s="2" t="s">
        <v>282</v>
      </c>
      <c r="D1" s="2" t="s">
        <v>283</v>
      </c>
      <c r="E1" s="2" t="s">
        <v>279</v>
      </c>
      <c r="G1" s="4" t="s">
        <v>125</v>
      </c>
      <c r="H1" s="116" t="s">
        <v>276</v>
      </c>
      <c r="I1" s="91" t="s">
        <v>278</v>
      </c>
      <c r="M1" s="73" t="s">
        <v>117</v>
      </c>
      <c r="N1" s="73" t="s">
        <v>136</v>
      </c>
      <c r="O1" s="73" t="s">
        <v>137</v>
      </c>
      <c r="P1" s="73" t="s">
        <v>118</v>
      </c>
      <c r="Q1" s="73" t="s">
        <v>20</v>
      </c>
      <c r="R1" s="73" t="s">
        <v>21</v>
      </c>
      <c r="S1" s="73" t="s">
        <v>277</v>
      </c>
      <c r="T1" s="72"/>
      <c r="U1" s="82"/>
      <c r="V1" s="85" t="s">
        <v>296</v>
      </c>
      <c r="W1" s="87"/>
      <c r="X1" s="88"/>
      <c r="Y1" s="88"/>
      <c r="AB1" s="107"/>
      <c r="AF1" s="106" t="s">
        <v>418</v>
      </c>
      <c r="AG1" s="117" t="s">
        <v>276</v>
      </c>
      <c r="AH1" s="106"/>
      <c r="AI1" s="106" t="s">
        <v>119</v>
      </c>
      <c r="AJ1" s="106" t="s">
        <v>130</v>
      </c>
      <c r="AK1" s="106" t="s">
        <v>131</v>
      </c>
      <c r="AL1" s="106" t="s">
        <v>132</v>
      </c>
      <c r="AM1" s="106" t="s">
        <v>133</v>
      </c>
      <c r="AN1" s="106" t="s">
        <v>120</v>
      </c>
      <c r="AO1" s="106" t="s">
        <v>121</v>
      </c>
      <c r="AP1" s="106" t="s">
        <v>123</v>
      </c>
      <c r="AQ1" s="106" t="s">
        <v>129</v>
      </c>
      <c r="AR1" s="106" t="s">
        <v>128</v>
      </c>
      <c r="AS1" s="106" t="s">
        <v>124</v>
      </c>
      <c r="AT1" s="106" t="s">
        <v>134</v>
      </c>
      <c r="AU1" s="106" t="s">
        <v>135</v>
      </c>
    </row>
    <row r="2" spans="1:47" ht="14.25" customHeight="1" x14ac:dyDescent="0.25">
      <c r="A2" s="1">
        <v>1</v>
      </c>
      <c r="B2" s="1" t="s">
        <v>0</v>
      </c>
      <c r="C2" s="6">
        <v>1</v>
      </c>
      <c r="D2" s="1" t="s">
        <v>119</v>
      </c>
      <c r="E2" s="1">
        <f t="shared" ref="E2:E26" si="0">SUMIF($G$2:$G$266,D2,$I$2:$I$266)</f>
        <v>0</v>
      </c>
      <c r="F2">
        <f>IF(G2=H2,1,0)</f>
        <v>1</v>
      </c>
      <c r="G2" s="92">
        <v>30100</v>
      </c>
      <c r="H2" s="5">
        <v>30100</v>
      </c>
      <c r="I2" s="5">
        <f t="shared" ref="I2:I33" si="1">IF(ISERROR(MATCH(H2,$M$2:$M$101,0)),0,INDEX($S$2:$S$101,MATCH(H2,$M$2:$M$101,0)))</f>
        <v>0</v>
      </c>
      <c r="J2" s="3"/>
      <c r="K2" s="3">
        <f t="shared" ref="K2:K65" si="2">COUNTIF($M$2:$M$101,H2)</f>
        <v>1</v>
      </c>
      <c r="M2" s="74">
        <v>2010101</v>
      </c>
      <c r="N2" s="74" t="s">
        <v>138</v>
      </c>
      <c r="O2" s="74" t="s">
        <v>139</v>
      </c>
      <c r="P2" s="74" t="s">
        <v>140</v>
      </c>
      <c r="Q2" s="74" t="s">
        <v>22</v>
      </c>
      <c r="R2" s="74" t="s">
        <v>23</v>
      </c>
      <c r="S2" s="74">
        <f>INDEX(Tabulky_zadani!$F$27:$F$122,MATCH(Q2,Tabulky_zadani!$A$27:$A$122,0))</f>
        <v>0</v>
      </c>
      <c r="T2" s="72"/>
      <c r="U2" s="82"/>
      <c r="V2" s="86">
        <f t="shared" ref="V2:V33" si="3">COUNTIF($H$2:$H$266,M2)</f>
        <v>4</v>
      </c>
      <c r="W2" s="86"/>
      <c r="X2" s="86"/>
      <c r="Y2" s="86"/>
      <c r="AB2" s="107"/>
      <c r="AE2" s="108">
        <f t="shared" ref="AE2:AE33" si="4">COUNTIF($H$2:$H$266,AG2)</f>
        <v>4</v>
      </c>
      <c r="AF2" s="109">
        <f t="shared" ref="AF2:AF33" si="5">VALUE(LEFT(AG2,5))</f>
        <v>20101</v>
      </c>
      <c r="AG2" s="109">
        <v>2010101</v>
      </c>
      <c r="AH2" s="109" t="str">
        <f t="shared" ref="AH2:AH33" si="6">TRIM(INDEX($P$2:$P$101,MATCH($AG2,$M$2:$M$101,0)))</f>
        <v>Pšenice obecná a špalda</v>
      </c>
      <c r="AI2" s="109">
        <f t="shared" ref="AI2:AU11" si="7">IF(COUNTIFS($G$2:$G$266,AI$1,$H$2:$H$266,$AG2)=0,"",COUNTIFS($G$2:$G$266,AI$1,$H$2:$H$266,$AG2))</f>
        <v>1</v>
      </c>
      <c r="AJ2" s="109">
        <f t="shared" si="7"/>
        <v>1</v>
      </c>
      <c r="AK2" s="109">
        <f t="shared" si="7"/>
        <v>1</v>
      </c>
      <c r="AL2" s="109" t="str">
        <f t="shared" si="7"/>
        <v/>
      </c>
      <c r="AM2" s="109" t="str">
        <f t="shared" si="7"/>
        <v/>
      </c>
      <c r="AN2" s="109" t="str">
        <f t="shared" si="7"/>
        <v/>
      </c>
      <c r="AO2" s="109" t="str">
        <f t="shared" si="7"/>
        <v/>
      </c>
      <c r="AP2" s="109" t="str">
        <f t="shared" si="7"/>
        <v/>
      </c>
      <c r="AQ2" s="109" t="str">
        <f t="shared" si="7"/>
        <v/>
      </c>
      <c r="AR2" s="109" t="str">
        <f t="shared" si="7"/>
        <v/>
      </c>
      <c r="AS2" s="109" t="str">
        <f t="shared" si="7"/>
        <v/>
      </c>
      <c r="AT2" s="109" t="str">
        <f t="shared" si="7"/>
        <v/>
      </c>
      <c r="AU2" s="109" t="str">
        <f t="shared" si="7"/>
        <v/>
      </c>
    </row>
    <row r="3" spans="1:47" ht="14.25" customHeight="1" x14ac:dyDescent="0.25">
      <c r="A3" s="1">
        <v>2</v>
      </c>
      <c r="B3" s="1" t="s">
        <v>3</v>
      </c>
      <c r="C3" s="6">
        <v>2</v>
      </c>
      <c r="D3" s="1" t="s">
        <v>120</v>
      </c>
      <c r="E3" s="1">
        <f t="shared" si="0"/>
        <v>0</v>
      </c>
      <c r="F3">
        <f t="shared" ref="F3:F66" si="8">IF(G3=H3,1,0)</f>
        <v>1</v>
      </c>
      <c r="G3" s="92">
        <v>30600</v>
      </c>
      <c r="H3" s="5">
        <v>30600</v>
      </c>
      <c r="I3" s="5">
        <f t="shared" si="1"/>
        <v>0</v>
      </c>
      <c r="J3" s="3"/>
      <c r="K3" s="3">
        <f t="shared" si="2"/>
        <v>1</v>
      </c>
      <c r="M3" s="74">
        <v>2010103</v>
      </c>
      <c r="N3" s="74" t="s">
        <v>25</v>
      </c>
      <c r="O3" s="74" t="s">
        <v>141</v>
      </c>
      <c r="P3" s="74" t="s">
        <v>142</v>
      </c>
      <c r="Q3" s="74" t="s">
        <v>24</v>
      </c>
      <c r="R3" s="74" t="s">
        <v>25</v>
      </c>
      <c r="S3" s="74">
        <f>INDEX(Tabulky_zadani!$F$27:$F$122,MATCH(Q3,Tabulky_zadani!$A$27:$A$122,0))</f>
        <v>0</v>
      </c>
      <c r="T3" s="72"/>
      <c r="U3" s="82"/>
      <c r="V3" s="86">
        <f t="shared" si="3"/>
        <v>4</v>
      </c>
      <c r="W3" s="86"/>
      <c r="X3" s="86"/>
      <c r="Y3" s="86"/>
      <c r="AB3" s="107"/>
      <c r="AE3" s="108">
        <f t="shared" si="4"/>
        <v>3</v>
      </c>
      <c r="AF3" s="109">
        <f t="shared" si="5"/>
        <v>20101</v>
      </c>
      <c r="AG3" s="109">
        <v>2010102</v>
      </c>
      <c r="AH3" s="109" t="e">
        <f t="shared" si="6"/>
        <v>#N/A</v>
      </c>
      <c r="AI3" s="109">
        <f t="shared" si="7"/>
        <v>1</v>
      </c>
      <c r="AJ3" s="109">
        <f t="shared" si="7"/>
        <v>1</v>
      </c>
      <c r="AK3" s="109">
        <f t="shared" si="7"/>
        <v>1</v>
      </c>
      <c r="AL3" s="109" t="str">
        <f t="shared" si="7"/>
        <v/>
      </c>
      <c r="AM3" s="109" t="str">
        <f t="shared" si="7"/>
        <v/>
      </c>
      <c r="AN3" s="109" t="str">
        <f t="shared" si="7"/>
        <v/>
      </c>
      <c r="AO3" s="109" t="str">
        <f t="shared" si="7"/>
        <v/>
      </c>
      <c r="AP3" s="109" t="str">
        <f t="shared" si="7"/>
        <v/>
      </c>
      <c r="AQ3" s="109" t="str">
        <f t="shared" si="7"/>
        <v/>
      </c>
      <c r="AR3" s="109" t="str">
        <f t="shared" si="7"/>
        <v/>
      </c>
      <c r="AS3" s="109" t="str">
        <f t="shared" si="7"/>
        <v/>
      </c>
      <c r="AT3" s="109" t="str">
        <f t="shared" si="7"/>
        <v/>
      </c>
      <c r="AU3" s="109" t="str">
        <f t="shared" si="7"/>
        <v/>
      </c>
    </row>
    <row r="4" spans="1:47" ht="14.25" customHeight="1" x14ac:dyDescent="0.25">
      <c r="A4" s="1">
        <v>3</v>
      </c>
      <c r="B4" s="1" t="s">
        <v>14</v>
      </c>
      <c r="C4" s="6">
        <v>35</v>
      </c>
      <c r="D4" s="1">
        <v>20404</v>
      </c>
      <c r="E4" s="1">
        <f t="shared" si="0"/>
        <v>0</v>
      </c>
      <c r="F4">
        <f t="shared" si="8"/>
        <v>1</v>
      </c>
      <c r="G4" s="92">
        <v>20102</v>
      </c>
      <c r="H4" s="5">
        <v>20102</v>
      </c>
      <c r="I4" s="5">
        <f t="shared" si="1"/>
        <v>0</v>
      </c>
      <c r="J4" s="3"/>
      <c r="K4" s="3">
        <f t="shared" si="2"/>
        <v>1</v>
      </c>
      <c r="M4" s="74">
        <v>2010104</v>
      </c>
      <c r="N4" s="74" t="s">
        <v>27</v>
      </c>
      <c r="O4" s="74" t="s">
        <v>143</v>
      </c>
      <c r="P4" s="74" t="s">
        <v>144</v>
      </c>
      <c r="Q4" s="74" t="s">
        <v>26</v>
      </c>
      <c r="R4" s="74" t="s">
        <v>27</v>
      </c>
      <c r="S4" s="74">
        <f>INDEX(Tabulky_zadani!$F$27:$F$122,MATCH(Q4,Tabulky_zadani!$A$27:$A$122,0))</f>
        <v>0</v>
      </c>
      <c r="T4" s="72"/>
      <c r="U4" s="82"/>
      <c r="V4" s="86">
        <f t="shared" si="3"/>
        <v>4</v>
      </c>
      <c r="W4" s="86"/>
      <c r="X4" s="86"/>
      <c r="Y4" s="86"/>
      <c r="AB4" s="107"/>
      <c r="AE4" s="108">
        <f t="shared" si="4"/>
        <v>4</v>
      </c>
      <c r="AF4" s="109">
        <f t="shared" si="5"/>
        <v>20101</v>
      </c>
      <c r="AG4" s="109">
        <v>2010103</v>
      </c>
      <c r="AH4" s="109" t="str">
        <f t="shared" si="6"/>
        <v>Žito (včetně soureže)</v>
      </c>
      <c r="AI4" s="109">
        <f t="shared" si="7"/>
        <v>1</v>
      </c>
      <c r="AJ4" s="109">
        <f t="shared" si="7"/>
        <v>1</v>
      </c>
      <c r="AK4" s="109">
        <f t="shared" si="7"/>
        <v>1</v>
      </c>
      <c r="AL4" s="109" t="str">
        <f t="shared" si="7"/>
        <v/>
      </c>
      <c r="AM4" s="109" t="str">
        <f t="shared" si="7"/>
        <v/>
      </c>
      <c r="AN4" s="109" t="str">
        <f t="shared" si="7"/>
        <v/>
      </c>
      <c r="AO4" s="109" t="str">
        <f t="shared" si="7"/>
        <v/>
      </c>
      <c r="AP4" s="109" t="str">
        <f t="shared" si="7"/>
        <v/>
      </c>
      <c r="AQ4" s="109" t="str">
        <f t="shared" si="7"/>
        <v/>
      </c>
      <c r="AR4" s="109" t="str">
        <f t="shared" si="7"/>
        <v/>
      </c>
      <c r="AS4" s="109" t="str">
        <f t="shared" si="7"/>
        <v/>
      </c>
      <c r="AT4" s="109" t="str">
        <f t="shared" si="7"/>
        <v/>
      </c>
      <c r="AU4" s="109" t="str">
        <f t="shared" si="7"/>
        <v/>
      </c>
    </row>
    <row r="5" spans="1:47" ht="14.25" customHeight="1" x14ac:dyDescent="0.25">
      <c r="A5" s="1">
        <v>4</v>
      </c>
      <c r="B5" s="1" t="s">
        <v>15</v>
      </c>
      <c r="C5" s="6">
        <v>3</v>
      </c>
      <c r="D5" s="1" t="s">
        <v>121</v>
      </c>
      <c r="E5" s="1">
        <f t="shared" si="0"/>
        <v>0</v>
      </c>
      <c r="F5">
        <f t="shared" si="8"/>
        <v>1</v>
      </c>
      <c r="G5" s="92">
        <v>20103</v>
      </c>
      <c r="H5" s="5">
        <v>20103</v>
      </c>
      <c r="I5" s="5">
        <f t="shared" si="1"/>
        <v>0</v>
      </c>
      <c r="J5" s="3"/>
      <c r="K5" s="3">
        <f t="shared" si="2"/>
        <v>1</v>
      </c>
      <c r="M5" s="74">
        <v>2010105</v>
      </c>
      <c r="N5" s="74" t="s">
        <v>29</v>
      </c>
      <c r="O5" s="74" t="s">
        <v>145</v>
      </c>
      <c r="P5" s="74" t="s">
        <v>146</v>
      </c>
      <c r="Q5" s="74" t="s">
        <v>28</v>
      </c>
      <c r="R5" s="74" t="s">
        <v>29</v>
      </c>
      <c r="S5" s="74">
        <f>INDEX(Tabulky_zadani!$F$27:$F$122,MATCH(Q5,Tabulky_zadani!$A$27:$A$122,0))</f>
        <v>0</v>
      </c>
      <c r="T5" s="72"/>
      <c r="U5" s="82"/>
      <c r="V5" s="86">
        <f t="shared" si="3"/>
        <v>4</v>
      </c>
      <c r="W5" s="86"/>
      <c r="X5" s="86"/>
      <c r="Y5" s="86"/>
      <c r="AB5" s="107"/>
      <c r="AE5" s="108">
        <f t="shared" si="4"/>
        <v>4</v>
      </c>
      <c r="AF5" s="109">
        <f t="shared" si="5"/>
        <v>20101</v>
      </c>
      <c r="AG5" s="109">
        <v>2010104</v>
      </c>
      <c r="AH5" s="109" t="str">
        <f t="shared" si="6"/>
        <v>Ječmen</v>
      </c>
      <c r="AI5" s="109">
        <f t="shared" si="7"/>
        <v>1</v>
      </c>
      <c r="AJ5" s="109">
        <f t="shared" si="7"/>
        <v>1</v>
      </c>
      <c r="AK5" s="109">
        <f t="shared" si="7"/>
        <v>1</v>
      </c>
      <c r="AL5" s="109" t="str">
        <f t="shared" si="7"/>
        <v/>
      </c>
      <c r="AM5" s="109" t="str">
        <f t="shared" si="7"/>
        <v/>
      </c>
      <c r="AN5" s="109" t="str">
        <f t="shared" si="7"/>
        <v/>
      </c>
      <c r="AO5" s="109" t="str">
        <f t="shared" si="7"/>
        <v/>
      </c>
      <c r="AP5" s="109" t="str">
        <f t="shared" si="7"/>
        <v/>
      </c>
      <c r="AQ5" s="109" t="str">
        <f t="shared" si="7"/>
        <v/>
      </c>
      <c r="AR5" s="109" t="str">
        <f t="shared" si="7"/>
        <v/>
      </c>
      <c r="AS5" s="109" t="str">
        <f t="shared" si="7"/>
        <v/>
      </c>
      <c r="AT5" s="109" t="str">
        <f t="shared" si="7"/>
        <v/>
      </c>
      <c r="AU5" s="109" t="str">
        <f t="shared" si="7"/>
        <v/>
      </c>
    </row>
    <row r="6" spans="1:47" ht="14.25" customHeight="1" x14ac:dyDescent="0.25">
      <c r="A6" s="1">
        <v>5</v>
      </c>
      <c r="B6" s="1" t="s">
        <v>8</v>
      </c>
      <c r="C6" s="6">
        <v>45</v>
      </c>
      <c r="D6" s="1">
        <v>30206</v>
      </c>
      <c r="E6" s="1">
        <f t="shared" si="0"/>
        <v>0</v>
      </c>
      <c r="F6">
        <f t="shared" si="8"/>
        <v>1</v>
      </c>
      <c r="G6" s="92">
        <v>20104</v>
      </c>
      <c r="H6" s="5">
        <v>20104</v>
      </c>
      <c r="I6" s="5">
        <f t="shared" si="1"/>
        <v>0</v>
      </c>
      <c r="J6" s="3"/>
      <c r="K6" s="3">
        <f t="shared" si="2"/>
        <v>1</v>
      </c>
      <c r="M6" s="74">
        <v>2010106</v>
      </c>
      <c r="N6" s="74" t="s">
        <v>147</v>
      </c>
      <c r="O6" s="74" t="s">
        <v>148</v>
      </c>
      <c r="P6" s="74" t="s">
        <v>149</v>
      </c>
      <c r="Q6" s="74" t="s">
        <v>30</v>
      </c>
      <c r="R6" s="74" t="s">
        <v>31</v>
      </c>
      <c r="S6" s="74">
        <f>INDEX(Tabulky_zadani!$F$27:$F$122,MATCH(Q6,Tabulky_zadani!$A$27:$A$122,0))</f>
        <v>0</v>
      </c>
      <c r="T6" s="72"/>
      <c r="U6" s="82"/>
      <c r="V6" s="86">
        <f t="shared" si="3"/>
        <v>4</v>
      </c>
      <c r="W6" s="86"/>
      <c r="X6" s="86"/>
      <c r="Y6" s="86"/>
      <c r="AB6" s="107"/>
      <c r="AE6" s="108">
        <f t="shared" si="4"/>
        <v>4</v>
      </c>
      <c r="AF6" s="109">
        <f t="shared" si="5"/>
        <v>20101</v>
      </c>
      <c r="AG6" s="109">
        <v>2010105</v>
      </c>
      <c r="AH6" s="109" t="str">
        <f t="shared" si="6"/>
        <v>Oves</v>
      </c>
      <c r="AI6" s="109">
        <f t="shared" si="7"/>
        <v>1</v>
      </c>
      <c r="AJ6" s="109">
        <f t="shared" si="7"/>
        <v>1</v>
      </c>
      <c r="AK6" s="109">
        <f t="shared" si="7"/>
        <v>1</v>
      </c>
      <c r="AL6" s="109" t="str">
        <f t="shared" si="7"/>
        <v/>
      </c>
      <c r="AM6" s="109" t="str">
        <f t="shared" si="7"/>
        <v/>
      </c>
      <c r="AN6" s="109" t="str">
        <f t="shared" si="7"/>
        <v/>
      </c>
      <c r="AO6" s="109" t="str">
        <f t="shared" si="7"/>
        <v/>
      </c>
      <c r="AP6" s="109" t="str">
        <f t="shared" si="7"/>
        <v/>
      </c>
      <c r="AQ6" s="109" t="str">
        <f t="shared" si="7"/>
        <v/>
      </c>
      <c r="AR6" s="109" t="str">
        <f t="shared" si="7"/>
        <v/>
      </c>
      <c r="AS6" s="109" t="str">
        <f t="shared" si="7"/>
        <v/>
      </c>
      <c r="AT6" s="109" t="str">
        <f t="shared" si="7"/>
        <v/>
      </c>
      <c r="AU6" s="109" t="str">
        <f t="shared" si="7"/>
        <v/>
      </c>
    </row>
    <row r="7" spans="1:47" ht="14.25" customHeight="1" x14ac:dyDescent="0.25">
      <c r="A7" s="1">
        <v>6</v>
      </c>
      <c r="B7" s="1" t="s">
        <v>16</v>
      </c>
      <c r="C7" s="6">
        <v>4</v>
      </c>
      <c r="D7" s="1" t="s">
        <v>123</v>
      </c>
      <c r="E7" s="1">
        <f t="shared" si="0"/>
        <v>0</v>
      </c>
      <c r="F7">
        <f t="shared" si="8"/>
        <v>1</v>
      </c>
      <c r="G7" s="92">
        <v>20105</v>
      </c>
      <c r="H7" s="5">
        <v>20105</v>
      </c>
      <c r="I7" s="5">
        <f t="shared" si="1"/>
        <v>0</v>
      </c>
      <c r="J7" s="3"/>
      <c r="K7" s="3">
        <f t="shared" si="2"/>
        <v>1</v>
      </c>
      <c r="M7" s="74">
        <v>2010199</v>
      </c>
      <c r="N7" s="74" t="s">
        <v>150</v>
      </c>
      <c r="O7" s="74" t="s">
        <v>151</v>
      </c>
      <c r="P7" s="74" t="s">
        <v>152</v>
      </c>
      <c r="Q7" s="74" t="s">
        <v>32</v>
      </c>
      <c r="R7" s="74" t="s">
        <v>33</v>
      </c>
      <c r="S7" s="74">
        <f>INDEX(Tabulky_zadani!$F$27:$F$122,MATCH(Q7,Tabulky_zadani!$A$27:$A$122,0))</f>
        <v>0</v>
      </c>
      <c r="T7" s="72"/>
      <c r="U7" s="82"/>
      <c r="V7" s="86">
        <f t="shared" si="3"/>
        <v>4</v>
      </c>
      <c r="W7" s="86"/>
      <c r="X7" s="86"/>
      <c r="Y7" s="86"/>
      <c r="AB7" s="107"/>
      <c r="AE7" s="108">
        <f t="shared" si="4"/>
        <v>4</v>
      </c>
      <c r="AF7" s="109">
        <f t="shared" si="5"/>
        <v>20101</v>
      </c>
      <c r="AG7" s="109">
        <v>2010106</v>
      </c>
      <c r="AH7" s="109" t="str">
        <f t="shared" si="6"/>
        <v>Kukuřice na zrno (včetně kukuřice na zrno v mléčné zralosti)</v>
      </c>
      <c r="AI7" s="109">
        <f t="shared" si="7"/>
        <v>1</v>
      </c>
      <c r="AJ7" s="109">
        <f t="shared" si="7"/>
        <v>1</v>
      </c>
      <c r="AK7" s="109">
        <f t="shared" si="7"/>
        <v>1</v>
      </c>
      <c r="AL7" s="109" t="str">
        <f t="shared" si="7"/>
        <v/>
      </c>
      <c r="AM7" s="109" t="str">
        <f t="shared" si="7"/>
        <v/>
      </c>
      <c r="AN7" s="109" t="str">
        <f t="shared" si="7"/>
        <v/>
      </c>
      <c r="AO7" s="109" t="str">
        <f t="shared" si="7"/>
        <v/>
      </c>
      <c r="AP7" s="109" t="str">
        <f t="shared" si="7"/>
        <v/>
      </c>
      <c r="AQ7" s="109" t="str">
        <f t="shared" si="7"/>
        <v/>
      </c>
      <c r="AR7" s="109" t="str">
        <f t="shared" si="7"/>
        <v/>
      </c>
      <c r="AS7" s="109" t="str">
        <f t="shared" si="7"/>
        <v/>
      </c>
      <c r="AT7" s="109" t="str">
        <f t="shared" si="7"/>
        <v/>
      </c>
      <c r="AU7" s="109" t="str">
        <f t="shared" si="7"/>
        <v/>
      </c>
    </row>
    <row r="8" spans="1:47" ht="14.25" customHeight="1" x14ac:dyDescent="0.25">
      <c r="A8" s="1">
        <v>7</v>
      </c>
      <c r="B8" s="1" t="s">
        <v>17</v>
      </c>
      <c r="C8" s="6">
        <v>5</v>
      </c>
      <c r="D8" s="1" t="s">
        <v>124</v>
      </c>
      <c r="E8" s="1">
        <f t="shared" si="0"/>
        <v>0</v>
      </c>
      <c r="F8">
        <f t="shared" si="8"/>
        <v>1</v>
      </c>
      <c r="G8" s="92">
        <v>20109</v>
      </c>
      <c r="H8" s="5">
        <v>20109</v>
      </c>
      <c r="I8" s="5">
        <f t="shared" si="1"/>
        <v>0</v>
      </c>
      <c r="J8" s="3"/>
      <c r="K8" s="3">
        <f t="shared" si="2"/>
        <v>1</v>
      </c>
      <c r="M8" s="74">
        <v>20102</v>
      </c>
      <c r="N8" s="74" t="s">
        <v>153</v>
      </c>
      <c r="O8" s="74" t="s">
        <v>154</v>
      </c>
      <c r="P8" s="74" t="s">
        <v>155</v>
      </c>
      <c r="Q8" s="74" t="s">
        <v>34</v>
      </c>
      <c r="R8" s="74" t="s">
        <v>35</v>
      </c>
      <c r="S8" s="74">
        <f>INDEX(Tabulky_zadani!$F$27:$F$122,MATCH(Q8,Tabulky_zadani!$A$27:$A$122,0))</f>
        <v>0</v>
      </c>
      <c r="T8" s="72"/>
      <c r="U8" s="82"/>
      <c r="V8" s="86">
        <f t="shared" si="3"/>
        <v>2</v>
      </c>
      <c r="W8" s="86"/>
      <c r="X8" s="86"/>
      <c r="Y8" s="86"/>
      <c r="AB8" s="107"/>
      <c r="AE8" s="108">
        <f t="shared" si="4"/>
        <v>3</v>
      </c>
      <c r="AF8" s="109">
        <f t="shared" si="5"/>
        <v>20101</v>
      </c>
      <c r="AG8" s="109">
        <v>2010107</v>
      </c>
      <c r="AH8" s="109" t="e">
        <f t="shared" si="6"/>
        <v>#N/A</v>
      </c>
      <c r="AI8" s="109">
        <f t="shared" si="7"/>
        <v>1</v>
      </c>
      <c r="AJ8" s="109">
        <f t="shared" si="7"/>
        <v>1</v>
      </c>
      <c r="AK8" s="109" t="str">
        <f t="shared" si="7"/>
        <v/>
      </c>
      <c r="AL8" s="109" t="str">
        <f t="shared" si="7"/>
        <v/>
      </c>
      <c r="AM8" s="109" t="str">
        <f t="shared" si="7"/>
        <v/>
      </c>
      <c r="AN8" s="109" t="str">
        <f t="shared" si="7"/>
        <v/>
      </c>
      <c r="AO8" s="109" t="str">
        <f t="shared" si="7"/>
        <v/>
      </c>
      <c r="AP8" s="109" t="str">
        <f t="shared" si="7"/>
        <v/>
      </c>
      <c r="AQ8" s="109" t="str">
        <f t="shared" si="7"/>
        <v/>
      </c>
      <c r="AR8" s="109" t="str">
        <f t="shared" si="7"/>
        <v/>
      </c>
      <c r="AS8" s="109" t="str">
        <f t="shared" si="7"/>
        <v/>
      </c>
      <c r="AT8" s="109" t="str">
        <f t="shared" si="7"/>
        <v/>
      </c>
      <c r="AU8" s="109" t="str">
        <f t="shared" si="7"/>
        <v/>
      </c>
    </row>
    <row r="9" spans="1:47" ht="14.25" customHeight="1" x14ac:dyDescent="0.25">
      <c r="A9" s="1"/>
      <c r="B9" s="1" t="s">
        <v>273</v>
      </c>
      <c r="C9" s="6">
        <v>843</v>
      </c>
      <c r="D9" s="1">
        <v>30700</v>
      </c>
      <c r="E9" s="1">
        <f t="shared" si="0"/>
        <v>0</v>
      </c>
      <c r="F9">
        <f t="shared" si="8"/>
        <v>1</v>
      </c>
      <c r="G9" s="92">
        <v>20110</v>
      </c>
      <c r="H9" s="5">
        <v>20110</v>
      </c>
      <c r="I9" s="5">
        <f t="shared" si="1"/>
        <v>0</v>
      </c>
      <c r="J9" s="3"/>
      <c r="K9" s="3">
        <f t="shared" si="2"/>
        <v>1</v>
      </c>
      <c r="M9" s="74">
        <v>20103</v>
      </c>
      <c r="N9" s="74" t="s">
        <v>156</v>
      </c>
      <c r="O9" s="74" t="s">
        <v>157</v>
      </c>
      <c r="P9" s="74" t="s">
        <v>158</v>
      </c>
      <c r="Q9" s="74" t="s">
        <v>36</v>
      </c>
      <c r="R9" s="74" t="s">
        <v>37</v>
      </c>
      <c r="S9" s="74">
        <f>INDEX(Tabulky_zadani!$F$27:$F$122,MATCH(Q9,Tabulky_zadani!$A$27:$A$122,0))</f>
        <v>0</v>
      </c>
      <c r="T9" s="72"/>
      <c r="U9" s="82"/>
      <c r="V9" s="86">
        <f t="shared" si="3"/>
        <v>3</v>
      </c>
      <c r="W9" s="86"/>
      <c r="X9" s="86"/>
      <c r="Y9" s="86"/>
      <c r="AB9" s="107"/>
      <c r="AE9" s="108">
        <f t="shared" si="4"/>
        <v>4</v>
      </c>
      <c r="AF9" s="109">
        <f t="shared" si="5"/>
        <v>20101</v>
      </c>
      <c r="AG9" s="109">
        <v>2010199</v>
      </c>
      <c r="AH9" s="109" t="str">
        <f t="shared" si="6"/>
        <v>Ostatní obiloviny</v>
      </c>
      <c r="AI9" s="109">
        <f t="shared" si="7"/>
        <v>1</v>
      </c>
      <c r="AJ9" s="109">
        <f t="shared" si="7"/>
        <v>1</v>
      </c>
      <c r="AK9" s="109">
        <f t="shared" si="7"/>
        <v>1</v>
      </c>
      <c r="AL9" s="109" t="str">
        <f t="shared" si="7"/>
        <v/>
      </c>
      <c r="AM9" s="109" t="str">
        <f t="shared" si="7"/>
        <v/>
      </c>
      <c r="AN9" s="109" t="str">
        <f t="shared" si="7"/>
        <v/>
      </c>
      <c r="AO9" s="109" t="str">
        <f t="shared" si="7"/>
        <v/>
      </c>
      <c r="AP9" s="109" t="str">
        <f t="shared" si="7"/>
        <v/>
      </c>
      <c r="AQ9" s="109" t="str">
        <f t="shared" si="7"/>
        <v/>
      </c>
      <c r="AR9" s="109" t="str">
        <f t="shared" si="7"/>
        <v/>
      </c>
      <c r="AS9" s="109" t="str">
        <f t="shared" si="7"/>
        <v/>
      </c>
      <c r="AT9" s="109" t="str">
        <f t="shared" si="7"/>
        <v/>
      </c>
      <c r="AU9" s="109" t="str">
        <f t="shared" si="7"/>
        <v/>
      </c>
    </row>
    <row r="10" spans="1:47" ht="14.25" customHeight="1" x14ac:dyDescent="0.25">
      <c r="A10" s="1">
        <v>11</v>
      </c>
      <c r="B10" s="1" t="s">
        <v>434</v>
      </c>
      <c r="C10" s="6">
        <v>844</v>
      </c>
      <c r="D10" s="1">
        <v>30810</v>
      </c>
      <c r="E10" s="1">
        <f t="shared" si="0"/>
        <v>0</v>
      </c>
      <c r="F10">
        <f t="shared" si="8"/>
        <v>1</v>
      </c>
      <c r="G10" s="92">
        <v>20111</v>
      </c>
      <c r="H10" s="5">
        <v>20111</v>
      </c>
      <c r="I10" s="5">
        <f t="shared" si="1"/>
        <v>0</v>
      </c>
      <c r="J10" s="3"/>
      <c r="K10" s="3">
        <f t="shared" si="2"/>
        <v>1</v>
      </c>
      <c r="M10" s="74">
        <v>20104</v>
      </c>
      <c r="N10" s="74" t="s">
        <v>159</v>
      </c>
      <c r="O10" s="74" t="s">
        <v>160</v>
      </c>
      <c r="P10" s="74" t="s">
        <v>161</v>
      </c>
      <c r="Q10" s="74" t="s">
        <v>38</v>
      </c>
      <c r="R10" s="74" t="s">
        <v>39</v>
      </c>
      <c r="S10" s="74">
        <f>INDEX(Tabulky_zadani!$F$27:$F$122,MATCH(Q10,Tabulky_zadani!$A$27:$A$122,0))</f>
        <v>0</v>
      </c>
      <c r="T10" s="72"/>
      <c r="U10" s="82"/>
      <c r="V10" s="86">
        <f t="shared" si="3"/>
        <v>3</v>
      </c>
      <c r="W10" s="86"/>
      <c r="X10" s="86"/>
      <c r="Y10" s="86"/>
      <c r="AB10" s="107"/>
      <c r="AE10" s="108">
        <f t="shared" si="4"/>
        <v>2</v>
      </c>
      <c r="AF10" s="109">
        <f t="shared" si="5"/>
        <v>20102</v>
      </c>
      <c r="AG10" s="109">
        <v>20102</v>
      </c>
      <c r="AH10" s="109" t="str">
        <f t="shared" si="6"/>
        <v>Bílkovinné plodiny</v>
      </c>
      <c r="AI10" s="109">
        <f t="shared" si="7"/>
        <v>1</v>
      </c>
      <c r="AJ10" s="109" t="str">
        <f t="shared" si="7"/>
        <v/>
      </c>
      <c r="AK10" s="109" t="str">
        <f t="shared" si="7"/>
        <v/>
      </c>
      <c r="AL10" s="109" t="str">
        <f t="shared" si="7"/>
        <v/>
      </c>
      <c r="AM10" s="109" t="str">
        <f t="shared" si="7"/>
        <v/>
      </c>
      <c r="AN10" s="109" t="str">
        <f t="shared" si="7"/>
        <v/>
      </c>
      <c r="AO10" s="109" t="str">
        <f t="shared" si="7"/>
        <v/>
      </c>
      <c r="AP10" s="109" t="str">
        <f t="shared" si="7"/>
        <v/>
      </c>
      <c r="AQ10" s="109" t="str">
        <f t="shared" si="7"/>
        <v/>
      </c>
      <c r="AR10" s="109" t="str">
        <f t="shared" si="7"/>
        <v/>
      </c>
      <c r="AS10" s="109" t="str">
        <f t="shared" si="7"/>
        <v/>
      </c>
      <c r="AT10" s="109" t="str">
        <f t="shared" si="7"/>
        <v/>
      </c>
      <c r="AU10" s="109" t="str">
        <f t="shared" si="7"/>
        <v/>
      </c>
    </row>
    <row r="11" spans="1:47" ht="14.25" customHeight="1" x14ac:dyDescent="0.25">
      <c r="A11" s="1">
        <v>12</v>
      </c>
      <c r="B11" s="1" t="s">
        <v>431</v>
      </c>
      <c r="C11" s="6">
        <v>845</v>
      </c>
      <c r="D11" s="1">
        <v>30820</v>
      </c>
      <c r="E11" s="1">
        <f t="shared" si="0"/>
        <v>0</v>
      </c>
      <c r="F11">
        <f t="shared" si="8"/>
        <v>1</v>
      </c>
      <c r="G11" s="92">
        <v>20301</v>
      </c>
      <c r="H11" s="5">
        <v>20301</v>
      </c>
      <c r="I11" s="5">
        <f t="shared" si="1"/>
        <v>0</v>
      </c>
      <c r="J11" s="3"/>
      <c r="K11" s="3">
        <f t="shared" si="2"/>
        <v>1</v>
      </c>
      <c r="M11" s="75">
        <v>20105</v>
      </c>
      <c r="N11" s="75" t="s">
        <v>162</v>
      </c>
      <c r="O11" s="75" t="s">
        <v>163</v>
      </c>
      <c r="P11" s="75" t="s">
        <v>164</v>
      </c>
      <c r="Q11" s="74" t="s">
        <v>40</v>
      </c>
      <c r="R11" s="74" t="s">
        <v>41</v>
      </c>
      <c r="S11" s="74">
        <f>INDEX(Tabulky_zadani!$F$27:$F$122,MATCH(Q11,Tabulky_zadani!$A$27:$A$122,0))</f>
        <v>0</v>
      </c>
      <c r="T11" s="76">
        <f>INDEX(Tabulky_zadani!$I$27:$I$85,MATCH(Q11,Tabulky_zadani!$A$27:$A$117,0))</f>
        <v>0</v>
      </c>
      <c r="U11" s="82"/>
      <c r="V11" s="86">
        <f t="shared" si="3"/>
        <v>6</v>
      </c>
      <c r="W11" s="86"/>
      <c r="X11" s="86" t="s">
        <v>126</v>
      </c>
      <c r="Y11" s="86" t="s">
        <v>286</v>
      </c>
      <c r="AB11" s="107"/>
      <c r="AE11" s="108">
        <f t="shared" si="4"/>
        <v>3</v>
      </c>
      <c r="AF11" s="109">
        <f t="shared" si="5"/>
        <v>20103</v>
      </c>
      <c r="AG11" s="109">
        <v>20103</v>
      </c>
      <c r="AH11" s="109" t="str">
        <f t="shared" si="6"/>
        <v>Brambory (včetně raných a sadbových)</v>
      </c>
      <c r="AI11" s="109">
        <f t="shared" si="7"/>
        <v>1</v>
      </c>
      <c r="AJ11" s="109" t="str">
        <f t="shared" si="7"/>
        <v/>
      </c>
      <c r="AK11" s="109" t="str">
        <f t="shared" si="7"/>
        <v/>
      </c>
      <c r="AL11" s="109" t="str">
        <f t="shared" si="7"/>
        <v/>
      </c>
      <c r="AM11" s="109">
        <f t="shared" si="7"/>
        <v>1</v>
      </c>
      <c r="AN11" s="109" t="str">
        <f t="shared" si="7"/>
        <v/>
      </c>
      <c r="AO11" s="109" t="str">
        <f t="shared" si="7"/>
        <v/>
      </c>
      <c r="AP11" s="109" t="str">
        <f t="shared" si="7"/>
        <v/>
      </c>
      <c r="AQ11" s="109" t="str">
        <f t="shared" si="7"/>
        <v/>
      </c>
      <c r="AR11" s="109" t="str">
        <f t="shared" si="7"/>
        <v/>
      </c>
      <c r="AS11" s="109" t="str">
        <f t="shared" si="7"/>
        <v/>
      </c>
      <c r="AT11" s="109" t="str">
        <f t="shared" si="7"/>
        <v/>
      </c>
      <c r="AU11" s="109" t="str">
        <f t="shared" si="7"/>
        <v/>
      </c>
    </row>
    <row r="12" spans="1:47" ht="14.25" customHeight="1" x14ac:dyDescent="0.25">
      <c r="A12" s="1">
        <v>13</v>
      </c>
      <c r="B12" s="1" t="s">
        <v>421</v>
      </c>
      <c r="C12" s="6">
        <v>846</v>
      </c>
      <c r="D12" s="1">
        <v>30830</v>
      </c>
      <c r="E12" s="1">
        <f t="shared" si="0"/>
        <v>0</v>
      </c>
      <c r="F12">
        <f t="shared" si="8"/>
        <v>1</v>
      </c>
      <c r="G12" s="92">
        <v>20302</v>
      </c>
      <c r="H12" s="5">
        <v>20302</v>
      </c>
      <c r="I12" s="5">
        <f t="shared" si="1"/>
        <v>0</v>
      </c>
      <c r="J12" s="3"/>
      <c r="K12" s="3">
        <f t="shared" si="2"/>
        <v>1</v>
      </c>
      <c r="M12" s="74">
        <v>2010602</v>
      </c>
      <c r="N12" s="74" t="s">
        <v>43</v>
      </c>
      <c r="O12" s="74" t="s">
        <v>165</v>
      </c>
      <c r="P12" s="74" t="s">
        <v>166</v>
      </c>
      <c r="Q12" s="74" t="s">
        <v>42</v>
      </c>
      <c r="R12" s="74" t="s">
        <v>43</v>
      </c>
      <c r="S12" s="74">
        <f>INDEX(Tabulky_zadani!$F$27:$F$122,MATCH(Q12,Tabulky_zadani!$A$27:$A$122,0))</f>
        <v>0</v>
      </c>
      <c r="T12" s="72"/>
      <c r="U12" s="83"/>
      <c r="V12" s="86">
        <f t="shared" si="3"/>
        <v>2</v>
      </c>
      <c r="W12" s="86"/>
      <c r="X12" s="86"/>
      <c r="Y12" s="86"/>
      <c r="AB12" s="107"/>
      <c r="AE12" s="108">
        <f t="shared" si="4"/>
        <v>3</v>
      </c>
      <c r="AF12" s="109">
        <f t="shared" si="5"/>
        <v>20104</v>
      </c>
      <c r="AG12" s="109">
        <v>20104</v>
      </c>
      <c r="AH12" s="109" t="str">
        <f t="shared" si="6"/>
        <v>Cukrovka (s výjimkou sadbové)</v>
      </c>
      <c r="AI12" s="109">
        <f t="shared" ref="AI12:AU21" si="9">IF(COUNTIFS($G$2:$G$266,AI$1,$H$2:$H$266,$AG12)=0,"",COUNTIFS($G$2:$G$266,AI$1,$H$2:$H$266,$AG12))</f>
        <v>1</v>
      </c>
      <c r="AJ12" s="109" t="str">
        <f t="shared" si="9"/>
        <v/>
      </c>
      <c r="AK12" s="109" t="str">
        <f t="shared" si="9"/>
        <v/>
      </c>
      <c r="AL12" s="109" t="str">
        <f t="shared" si="9"/>
        <v/>
      </c>
      <c r="AM12" s="109">
        <f t="shared" si="9"/>
        <v>1</v>
      </c>
      <c r="AN12" s="109" t="str">
        <f t="shared" si="9"/>
        <v/>
      </c>
      <c r="AO12" s="109" t="str">
        <f t="shared" si="9"/>
        <v/>
      </c>
      <c r="AP12" s="109" t="str">
        <f t="shared" si="9"/>
        <v/>
      </c>
      <c r="AQ12" s="109" t="str">
        <f t="shared" si="9"/>
        <v/>
      </c>
      <c r="AR12" s="109" t="str">
        <f t="shared" si="9"/>
        <v/>
      </c>
      <c r="AS12" s="109" t="str">
        <f t="shared" si="9"/>
        <v/>
      </c>
      <c r="AT12" s="109" t="str">
        <f t="shared" si="9"/>
        <v/>
      </c>
      <c r="AU12" s="109" t="str">
        <f t="shared" si="9"/>
        <v/>
      </c>
    </row>
    <row r="13" spans="1:47" ht="14.25" customHeight="1" x14ac:dyDescent="0.25">
      <c r="A13" s="1">
        <v>14</v>
      </c>
      <c r="B13" s="1" t="s">
        <v>422</v>
      </c>
      <c r="C13" s="6">
        <v>847</v>
      </c>
      <c r="D13" s="1">
        <v>30840</v>
      </c>
      <c r="E13" s="1">
        <f t="shared" si="0"/>
        <v>0</v>
      </c>
      <c r="F13">
        <f t="shared" si="8"/>
        <v>1</v>
      </c>
      <c r="G13" s="92">
        <v>20401</v>
      </c>
      <c r="H13" s="5">
        <v>20401</v>
      </c>
      <c r="I13" s="5">
        <f t="shared" si="1"/>
        <v>0</v>
      </c>
      <c r="J13" s="3"/>
      <c r="K13" s="3">
        <f t="shared" si="2"/>
        <v>1</v>
      </c>
      <c r="M13" s="74">
        <v>2010604</v>
      </c>
      <c r="N13" s="74" t="s">
        <v>167</v>
      </c>
      <c r="O13" s="74" t="s">
        <v>168</v>
      </c>
      <c r="P13" s="74" t="s">
        <v>169</v>
      </c>
      <c r="Q13" s="74" t="s">
        <v>44</v>
      </c>
      <c r="R13" s="74" t="s">
        <v>45</v>
      </c>
      <c r="S13" s="74">
        <f>INDEX(Tabulky_zadani!$F$27:$F$122,MATCH(Q13,Tabulky_zadani!$A$27:$A$122,0))</f>
        <v>0</v>
      </c>
      <c r="T13" s="72"/>
      <c r="U13" s="82"/>
      <c r="V13" s="86">
        <f t="shared" si="3"/>
        <v>3</v>
      </c>
      <c r="W13" s="86"/>
      <c r="X13" s="86"/>
      <c r="Y13" s="86"/>
      <c r="AB13" s="107"/>
      <c r="AE13" s="108">
        <f t="shared" si="4"/>
        <v>6</v>
      </c>
      <c r="AF13" s="109">
        <f t="shared" si="5"/>
        <v>20105</v>
      </c>
      <c r="AG13" s="109">
        <v>20105</v>
      </c>
      <c r="AH13" s="109" t="str">
        <f t="shared" si="6"/>
        <v>Krmné kořenové plodiny a košťáloviny (bez semen)</v>
      </c>
      <c r="AI13" s="109">
        <f t="shared" si="9"/>
        <v>1</v>
      </c>
      <c r="AJ13" s="109" t="str">
        <f t="shared" si="9"/>
        <v/>
      </c>
      <c r="AK13" s="109" t="str">
        <f t="shared" si="9"/>
        <v/>
      </c>
      <c r="AL13" s="109" t="str">
        <f t="shared" si="9"/>
        <v/>
      </c>
      <c r="AM13" s="109">
        <f t="shared" si="9"/>
        <v>1</v>
      </c>
      <c r="AN13" s="109" t="str">
        <f t="shared" si="9"/>
        <v/>
      </c>
      <c r="AO13" s="109" t="str">
        <f t="shared" si="9"/>
        <v/>
      </c>
      <c r="AP13" s="109">
        <f t="shared" si="9"/>
        <v>1</v>
      </c>
      <c r="AQ13" s="109" t="str">
        <f t="shared" si="9"/>
        <v/>
      </c>
      <c r="AR13" s="109" t="str">
        <f t="shared" si="9"/>
        <v/>
      </c>
      <c r="AS13" s="109" t="str">
        <f t="shared" si="9"/>
        <v/>
      </c>
      <c r="AT13" s="109" t="str">
        <f t="shared" si="9"/>
        <v/>
      </c>
      <c r="AU13" s="109" t="str">
        <f t="shared" si="9"/>
        <v/>
      </c>
    </row>
    <row r="14" spans="1:47" ht="14.25" customHeight="1" x14ac:dyDescent="0.25">
      <c r="A14" s="1">
        <v>8</v>
      </c>
      <c r="B14" s="1" t="s">
        <v>18</v>
      </c>
      <c r="C14" s="6">
        <v>6</v>
      </c>
      <c r="D14" s="1" t="s">
        <v>119</v>
      </c>
      <c r="E14" s="1">
        <f t="shared" si="0"/>
        <v>0</v>
      </c>
      <c r="F14">
        <f t="shared" si="8"/>
        <v>1</v>
      </c>
      <c r="G14" s="92">
        <v>20402</v>
      </c>
      <c r="H14" s="5">
        <v>20402</v>
      </c>
      <c r="I14" s="5">
        <f t="shared" si="1"/>
        <v>0</v>
      </c>
      <c r="J14" s="3"/>
      <c r="K14" s="3">
        <f t="shared" si="2"/>
        <v>0</v>
      </c>
      <c r="M14" s="74">
        <v>2010605</v>
      </c>
      <c r="N14" s="74" t="s">
        <v>47</v>
      </c>
      <c r="O14" s="74" t="s">
        <v>170</v>
      </c>
      <c r="P14" s="74" t="s">
        <v>171</v>
      </c>
      <c r="Q14" s="74" t="s">
        <v>46</v>
      </c>
      <c r="R14" s="74" t="s">
        <v>47</v>
      </c>
      <c r="S14" s="74">
        <f>INDEX(Tabulky_zadani!$F$27:$F$122,MATCH(Q14,Tabulky_zadani!$A$27:$A$122,0))</f>
        <v>0</v>
      </c>
      <c r="T14" s="72"/>
      <c r="U14" s="82"/>
      <c r="V14" s="86">
        <f t="shared" si="3"/>
        <v>3</v>
      </c>
      <c r="W14" s="86"/>
      <c r="X14" s="86"/>
      <c r="Y14" s="86"/>
      <c r="AB14" s="107"/>
      <c r="AE14" s="108">
        <f t="shared" si="4"/>
        <v>2</v>
      </c>
      <c r="AF14" s="109">
        <f t="shared" si="5"/>
        <v>20106</v>
      </c>
      <c r="AG14" s="109">
        <v>2010601</v>
      </c>
      <c r="AH14" s="109" t="e">
        <f t="shared" si="6"/>
        <v>#N/A</v>
      </c>
      <c r="AI14" s="109">
        <f t="shared" si="9"/>
        <v>1</v>
      </c>
      <c r="AJ14" s="109" t="str">
        <f t="shared" si="9"/>
        <v/>
      </c>
      <c r="AK14" s="109" t="str">
        <f t="shared" si="9"/>
        <v/>
      </c>
      <c r="AL14" s="109" t="str">
        <f t="shared" si="9"/>
        <v/>
      </c>
      <c r="AM14" s="109" t="str">
        <f t="shared" si="9"/>
        <v/>
      </c>
      <c r="AN14" s="109" t="str">
        <f t="shared" si="9"/>
        <v/>
      </c>
      <c r="AO14" s="109" t="str">
        <f t="shared" si="9"/>
        <v/>
      </c>
      <c r="AP14" s="109" t="str">
        <f t="shared" si="9"/>
        <v/>
      </c>
      <c r="AQ14" s="109" t="str">
        <f t="shared" si="9"/>
        <v/>
      </c>
      <c r="AR14" s="109" t="str">
        <f t="shared" si="9"/>
        <v/>
      </c>
      <c r="AS14" s="109" t="str">
        <f t="shared" si="9"/>
        <v/>
      </c>
      <c r="AT14" s="109" t="str">
        <f t="shared" si="9"/>
        <v/>
      </c>
      <c r="AU14" s="109" t="str">
        <f t="shared" si="9"/>
        <v/>
      </c>
    </row>
    <row r="15" spans="1:47" ht="14.25" customHeight="1" x14ac:dyDescent="0.25">
      <c r="A15" s="1">
        <v>8</v>
      </c>
      <c r="B15" s="1" t="s">
        <v>18</v>
      </c>
      <c r="C15" s="6">
        <v>6</v>
      </c>
      <c r="D15" s="1" t="s">
        <v>120</v>
      </c>
      <c r="E15" s="1">
        <f t="shared" si="0"/>
        <v>0</v>
      </c>
      <c r="F15">
        <f t="shared" si="8"/>
        <v>1</v>
      </c>
      <c r="G15" s="92">
        <v>20403</v>
      </c>
      <c r="H15" s="5">
        <v>20403</v>
      </c>
      <c r="I15" s="5">
        <f t="shared" si="1"/>
        <v>0</v>
      </c>
      <c r="J15" s="3"/>
      <c r="K15" s="3">
        <f t="shared" si="2"/>
        <v>0</v>
      </c>
      <c r="M15" s="74">
        <v>2010606</v>
      </c>
      <c r="N15" s="74" t="s">
        <v>49</v>
      </c>
      <c r="O15" s="74" t="s">
        <v>172</v>
      </c>
      <c r="P15" s="74" t="s">
        <v>173</v>
      </c>
      <c r="Q15" s="74" t="s">
        <v>48</v>
      </c>
      <c r="R15" s="74" t="s">
        <v>49</v>
      </c>
      <c r="S15" s="74">
        <f>INDEX(Tabulky_zadani!$F$27:$F$122,MATCH(Q15,Tabulky_zadani!$A$27:$A$122,0))</f>
        <v>0</v>
      </c>
      <c r="T15" s="72"/>
      <c r="U15" s="82"/>
      <c r="V15" s="86">
        <f t="shared" si="3"/>
        <v>3</v>
      </c>
      <c r="W15" s="86"/>
      <c r="X15" s="86"/>
      <c r="Y15" s="86"/>
      <c r="AB15" s="107"/>
      <c r="AE15" s="108">
        <f t="shared" si="4"/>
        <v>2</v>
      </c>
      <c r="AF15" s="109">
        <f t="shared" si="5"/>
        <v>20106</v>
      </c>
      <c r="AG15" s="109">
        <v>2010602</v>
      </c>
      <c r="AH15" s="109" t="str">
        <f t="shared" si="6"/>
        <v>Chmel</v>
      </c>
      <c r="AI15" s="109">
        <f t="shared" si="9"/>
        <v>1</v>
      </c>
      <c r="AJ15" s="109" t="str">
        <f t="shared" si="9"/>
        <v/>
      </c>
      <c r="AK15" s="109" t="str">
        <f t="shared" si="9"/>
        <v/>
      </c>
      <c r="AL15" s="109" t="str">
        <f t="shared" si="9"/>
        <v/>
      </c>
      <c r="AM15" s="109" t="str">
        <f t="shared" si="9"/>
        <v/>
      </c>
      <c r="AN15" s="109" t="str">
        <f t="shared" si="9"/>
        <v/>
      </c>
      <c r="AO15" s="109" t="str">
        <f t="shared" si="9"/>
        <v/>
      </c>
      <c r="AP15" s="109" t="str">
        <f t="shared" si="9"/>
        <v/>
      </c>
      <c r="AQ15" s="109" t="str">
        <f t="shared" si="9"/>
        <v/>
      </c>
      <c r="AR15" s="109" t="str">
        <f t="shared" si="9"/>
        <v/>
      </c>
      <c r="AS15" s="109" t="str">
        <f t="shared" si="9"/>
        <v/>
      </c>
      <c r="AT15" s="109" t="str">
        <f t="shared" si="9"/>
        <v/>
      </c>
      <c r="AU15" s="109" t="str">
        <f t="shared" si="9"/>
        <v/>
      </c>
    </row>
    <row r="16" spans="1:47" ht="14.25" customHeight="1" x14ac:dyDescent="0.25">
      <c r="A16" s="1">
        <v>8</v>
      </c>
      <c r="B16" s="1" t="s">
        <v>18</v>
      </c>
      <c r="C16" s="6">
        <v>6</v>
      </c>
      <c r="D16" s="1" t="s">
        <v>121</v>
      </c>
      <c r="E16" s="1">
        <f t="shared" si="0"/>
        <v>0</v>
      </c>
      <c r="F16">
        <f t="shared" si="8"/>
        <v>0</v>
      </c>
      <c r="G16" s="8">
        <v>20404</v>
      </c>
      <c r="H16" s="8">
        <v>2040401</v>
      </c>
      <c r="I16" s="8">
        <f t="shared" si="1"/>
        <v>0</v>
      </c>
      <c r="J16" s="3"/>
      <c r="K16" s="3">
        <f t="shared" si="2"/>
        <v>1</v>
      </c>
      <c r="M16" s="74">
        <v>2010607</v>
      </c>
      <c r="N16" s="74" t="s">
        <v>174</v>
      </c>
      <c r="O16" s="74" t="s">
        <v>5</v>
      </c>
      <c r="P16" s="74" t="s">
        <v>175</v>
      </c>
      <c r="Q16" s="74" t="s">
        <v>50</v>
      </c>
      <c r="R16" s="74" t="s">
        <v>51</v>
      </c>
      <c r="S16" s="74">
        <f>INDEX(Tabulky_zadani!$F$27:$F$122,MATCH(Q16,Tabulky_zadani!$A$27:$A$122,0))</f>
        <v>0</v>
      </c>
      <c r="T16" s="72"/>
      <c r="U16" s="82"/>
      <c r="V16" s="86">
        <f t="shared" si="3"/>
        <v>3</v>
      </c>
      <c r="W16" s="86"/>
      <c r="X16" s="86"/>
      <c r="Y16" s="86"/>
      <c r="AB16" s="107"/>
      <c r="AE16" s="108">
        <f t="shared" si="4"/>
        <v>2</v>
      </c>
      <c r="AF16" s="109">
        <f t="shared" si="5"/>
        <v>20106</v>
      </c>
      <c r="AG16" s="109">
        <v>2010603</v>
      </c>
      <c r="AH16" s="109" t="e">
        <f t="shared" si="6"/>
        <v>#N/A</v>
      </c>
      <c r="AI16" s="109">
        <f t="shared" si="9"/>
        <v>1</v>
      </c>
      <c r="AJ16" s="109" t="str">
        <f t="shared" si="9"/>
        <v/>
      </c>
      <c r="AK16" s="109" t="str">
        <f t="shared" si="9"/>
        <v/>
      </c>
      <c r="AL16" s="109" t="str">
        <f t="shared" si="9"/>
        <v/>
      </c>
      <c r="AM16" s="109" t="str">
        <f t="shared" si="9"/>
        <v/>
      </c>
      <c r="AN16" s="109" t="str">
        <f t="shared" si="9"/>
        <v/>
      </c>
      <c r="AO16" s="109" t="str">
        <f t="shared" si="9"/>
        <v/>
      </c>
      <c r="AP16" s="109" t="str">
        <f t="shared" si="9"/>
        <v/>
      </c>
      <c r="AQ16" s="109" t="str">
        <f t="shared" si="9"/>
        <v/>
      </c>
      <c r="AR16" s="109" t="str">
        <f t="shared" si="9"/>
        <v/>
      </c>
      <c r="AS16" s="109" t="str">
        <f t="shared" si="9"/>
        <v/>
      </c>
      <c r="AT16" s="109" t="str">
        <f t="shared" si="9"/>
        <v/>
      </c>
      <c r="AU16" s="109" t="str">
        <f t="shared" si="9"/>
        <v/>
      </c>
    </row>
    <row r="17" spans="1:47" ht="14.25" customHeight="1" x14ac:dyDescent="0.25">
      <c r="A17" s="1">
        <v>8</v>
      </c>
      <c r="B17" s="1" t="s">
        <v>18</v>
      </c>
      <c r="C17" s="6">
        <v>7</v>
      </c>
      <c r="D17" s="1" t="s">
        <v>123</v>
      </c>
      <c r="E17" s="1">
        <f t="shared" si="0"/>
        <v>0</v>
      </c>
      <c r="F17">
        <f t="shared" si="8"/>
        <v>0</v>
      </c>
      <c r="G17" s="8">
        <v>20404</v>
      </c>
      <c r="H17" s="8">
        <v>2040402</v>
      </c>
      <c r="I17" s="8">
        <f t="shared" si="1"/>
        <v>0</v>
      </c>
      <c r="J17" s="3"/>
      <c r="K17" s="3">
        <f t="shared" si="2"/>
        <v>1</v>
      </c>
      <c r="M17" s="74">
        <v>2010608</v>
      </c>
      <c r="N17" s="74" t="s">
        <v>53</v>
      </c>
      <c r="O17" s="74" t="s">
        <v>176</v>
      </c>
      <c r="P17" s="74" t="s">
        <v>177</v>
      </c>
      <c r="Q17" s="74" t="s">
        <v>52</v>
      </c>
      <c r="R17" s="74" t="s">
        <v>53</v>
      </c>
      <c r="S17" s="74">
        <f>INDEX(Tabulky_zadani!$F$27:$F$122,MATCH(Q17,Tabulky_zadani!$A$27:$A$122,0))</f>
        <v>0</v>
      </c>
      <c r="T17" s="72"/>
      <c r="U17" s="82"/>
      <c r="V17" s="86">
        <f t="shared" si="3"/>
        <v>3</v>
      </c>
      <c r="W17" s="86"/>
      <c r="X17" s="86"/>
      <c r="Y17" s="86"/>
      <c r="AB17" s="107"/>
      <c r="AE17" s="108">
        <f t="shared" si="4"/>
        <v>3</v>
      </c>
      <c r="AF17" s="109">
        <f t="shared" si="5"/>
        <v>20106</v>
      </c>
      <c r="AG17" s="109">
        <v>2010604</v>
      </c>
      <c r="AH17" s="109" t="str">
        <f t="shared" si="6"/>
        <v>Řepka</v>
      </c>
      <c r="AI17" s="109">
        <f t="shared" si="9"/>
        <v>1</v>
      </c>
      <c r="AJ17" s="109" t="str">
        <f t="shared" si="9"/>
        <v/>
      </c>
      <c r="AK17" s="109" t="str">
        <f t="shared" si="9"/>
        <v/>
      </c>
      <c r="AL17" s="109">
        <f t="shared" si="9"/>
        <v>1</v>
      </c>
      <c r="AM17" s="109" t="str">
        <f t="shared" si="9"/>
        <v/>
      </c>
      <c r="AN17" s="109" t="str">
        <f t="shared" si="9"/>
        <v/>
      </c>
      <c r="AO17" s="109" t="str">
        <f t="shared" si="9"/>
        <v/>
      </c>
      <c r="AP17" s="109" t="str">
        <f t="shared" si="9"/>
        <v/>
      </c>
      <c r="AQ17" s="109" t="str">
        <f t="shared" si="9"/>
        <v/>
      </c>
      <c r="AR17" s="109" t="str">
        <f t="shared" si="9"/>
        <v/>
      </c>
      <c r="AS17" s="109" t="str">
        <f t="shared" si="9"/>
        <v/>
      </c>
      <c r="AT17" s="109" t="str">
        <f t="shared" si="9"/>
        <v/>
      </c>
      <c r="AU17" s="109" t="str">
        <f t="shared" si="9"/>
        <v/>
      </c>
    </row>
    <row r="18" spans="1:47" ht="14.25" customHeight="1" x14ac:dyDescent="0.25">
      <c r="A18" s="1">
        <v>8</v>
      </c>
      <c r="B18" s="1" t="s">
        <v>18</v>
      </c>
      <c r="C18" s="6">
        <v>7</v>
      </c>
      <c r="D18" s="1" t="s">
        <v>124</v>
      </c>
      <c r="E18" s="1">
        <f t="shared" si="0"/>
        <v>0</v>
      </c>
      <c r="F18">
        <f t="shared" si="8"/>
        <v>0</v>
      </c>
      <c r="G18" s="8">
        <v>20404</v>
      </c>
      <c r="H18" s="8">
        <v>2040403</v>
      </c>
      <c r="I18" s="8">
        <f t="shared" si="1"/>
        <v>0</v>
      </c>
      <c r="J18" s="3"/>
      <c r="K18" s="3">
        <f t="shared" si="2"/>
        <v>1</v>
      </c>
      <c r="M18" s="74">
        <v>2010609</v>
      </c>
      <c r="N18" s="74" t="s">
        <v>55</v>
      </c>
      <c r="O18" s="74" t="s">
        <v>178</v>
      </c>
      <c r="P18" s="74" t="s">
        <v>179</v>
      </c>
      <c r="Q18" s="74" t="s">
        <v>54</v>
      </c>
      <c r="R18" s="74" t="s">
        <v>55</v>
      </c>
      <c r="S18" s="74">
        <f>INDEX(Tabulky_zadani!$F$27:$F$122,MATCH(Q18,Tabulky_zadani!$A$27:$A$122,0))</f>
        <v>0</v>
      </c>
      <c r="T18" s="72"/>
      <c r="U18" s="82"/>
      <c r="V18" s="86">
        <f t="shared" si="3"/>
        <v>2</v>
      </c>
      <c r="W18" s="86"/>
      <c r="X18" s="86"/>
      <c r="Y18" s="86"/>
      <c r="AB18" s="107"/>
      <c r="AE18" s="108">
        <f t="shared" si="4"/>
        <v>3</v>
      </c>
      <c r="AF18" s="109">
        <f t="shared" si="5"/>
        <v>20106</v>
      </c>
      <c r="AG18" s="109">
        <v>2010605</v>
      </c>
      <c r="AH18" s="109" t="str">
        <f t="shared" si="6"/>
        <v>Slunečnice</v>
      </c>
      <c r="AI18" s="109">
        <f t="shared" si="9"/>
        <v>1</v>
      </c>
      <c r="AJ18" s="109" t="str">
        <f t="shared" si="9"/>
        <v/>
      </c>
      <c r="AK18" s="109" t="str">
        <f t="shared" si="9"/>
        <v/>
      </c>
      <c r="AL18" s="109">
        <f t="shared" si="9"/>
        <v>1</v>
      </c>
      <c r="AM18" s="109" t="str">
        <f t="shared" si="9"/>
        <v/>
      </c>
      <c r="AN18" s="109" t="str">
        <f t="shared" si="9"/>
        <v/>
      </c>
      <c r="AO18" s="109" t="str">
        <f t="shared" si="9"/>
        <v/>
      </c>
      <c r="AP18" s="109" t="str">
        <f t="shared" si="9"/>
        <v/>
      </c>
      <c r="AQ18" s="109" t="str">
        <f t="shared" si="9"/>
        <v/>
      </c>
      <c r="AR18" s="109" t="str">
        <f t="shared" si="9"/>
        <v/>
      </c>
      <c r="AS18" s="109" t="str">
        <f t="shared" si="9"/>
        <v/>
      </c>
      <c r="AT18" s="109" t="str">
        <f t="shared" si="9"/>
        <v/>
      </c>
      <c r="AU18" s="109" t="str">
        <f t="shared" si="9"/>
        <v/>
      </c>
    </row>
    <row r="19" spans="1:47" ht="14.25" customHeight="1" x14ac:dyDescent="0.25">
      <c r="A19" s="1">
        <v>8</v>
      </c>
      <c r="B19" s="1" t="s">
        <v>18</v>
      </c>
      <c r="C19" s="6">
        <v>843</v>
      </c>
      <c r="D19" s="1">
        <v>30700</v>
      </c>
      <c r="E19" s="1">
        <f t="shared" si="0"/>
        <v>0</v>
      </c>
      <c r="F19">
        <f t="shared" si="8"/>
        <v>0</v>
      </c>
      <c r="G19" s="90">
        <v>20405</v>
      </c>
      <c r="H19" s="90">
        <v>204051</v>
      </c>
      <c r="I19" s="90">
        <f t="shared" si="1"/>
        <v>0</v>
      </c>
      <c r="J19" s="3"/>
      <c r="K19" s="3">
        <f t="shared" si="2"/>
        <v>1</v>
      </c>
      <c r="M19" s="74">
        <v>2010610</v>
      </c>
      <c r="N19" s="74" t="s">
        <v>57</v>
      </c>
      <c r="O19" s="74" t="s">
        <v>180</v>
      </c>
      <c r="P19" s="74" t="s">
        <v>181</v>
      </c>
      <c r="Q19" s="74" t="s">
        <v>56</v>
      </c>
      <c r="R19" s="74" t="s">
        <v>57</v>
      </c>
      <c r="S19" s="74">
        <f>INDEX(Tabulky_zadani!$F$27:$F$122,MATCH(Q19,Tabulky_zadani!$A$27:$A$122,0))</f>
        <v>0</v>
      </c>
      <c r="T19" s="72"/>
      <c r="U19" s="82"/>
      <c r="V19" s="86">
        <f t="shared" si="3"/>
        <v>2</v>
      </c>
      <c r="W19" s="86"/>
      <c r="X19" s="86"/>
      <c r="Y19" s="86"/>
      <c r="AB19" s="107"/>
      <c r="AE19" s="108">
        <f t="shared" si="4"/>
        <v>3</v>
      </c>
      <c r="AF19" s="109">
        <f t="shared" si="5"/>
        <v>20106</v>
      </c>
      <c r="AG19" s="109">
        <v>2010606</v>
      </c>
      <c r="AH19" s="109" t="str">
        <f t="shared" si="6"/>
        <v>Sója</v>
      </c>
      <c r="AI19" s="109">
        <f t="shared" si="9"/>
        <v>1</v>
      </c>
      <c r="AJ19" s="109" t="str">
        <f t="shared" si="9"/>
        <v/>
      </c>
      <c r="AK19" s="109" t="str">
        <f t="shared" si="9"/>
        <v/>
      </c>
      <c r="AL19" s="109">
        <f t="shared" si="9"/>
        <v>1</v>
      </c>
      <c r="AM19" s="109" t="str">
        <f t="shared" si="9"/>
        <v/>
      </c>
      <c r="AN19" s="109" t="str">
        <f t="shared" si="9"/>
        <v/>
      </c>
      <c r="AO19" s="109" t="str">
        <f t="shared" si="9"/>
        <v/>
      </c>
      <c r="AP19" s="109" t="str">
        <f t="shared" si="9"/>
        <v/>
      </c>
      <c r="AQ19" s="109" t="str">
        <f t="shared" si="9"/>
        <v/>
      </c>
      <c r="AR19" s="109" t="str">
        <f t="shared" si="9"/>
        <v/>
      </c>
      <c r="AS19" s="109" t="str">
        <f t="shared" si="9"/>
        <v/>
      </c>
      <c r="AT19" s="109" t="str">
        <f t="shared" si="9"/>
        <v/>
      </c>
      <c r="AU19" s="109" t="str">
        <f t="shared" si="9"/>
        <v/>
      </c>
    </row>
    <row r="20" spans="1:47" ht="14.25" customHeight="1" x14ac:dyDescent="0.25">
      <c r="A20" s="1">
        <v>15</v>
      </c>
      <c r="B20" s="1" t="s">
        <v>18</v>
      </c>
      <c r="C20" s="6" t="s">
        <v>491</v>
      </c>
      <c r="D20" s="1" t="s">
        <v>490</v>
      </c>
      <c r="E20" s="1">
        <f t="shared" si="0"/>
        <v>0</v>
      </c>
      <c r="F20">
        <f t="shared" si="8"/>
        <v>0</v>
      </c>
      <c r="G20" s="90">
        <v>20405</v>
      </c>
      <c r="H20" s="90">
        <v>204052</v>
      </c>
      <c r="I20" s="90">
        <f t="shared" si="1"/>
        <v>0</v>
      </c>
      <c r="J20" s="3"/>
      <c r="K20" s="3">
        <f t="shared" si="2"/>
        <v>1</v>
      </c>
      <c r="M20" s="74">
        <v>2010612</v>
      </c>
      <c r="N20" s="74" t="s">
        <v>182</v>
      </c>
      <c r="O20" s="74" t="s">
        <v>183</v>
      </c>
      <c r="P20" s="74" t="s">
        <v>184</v>
      </c>
      <c r="Q20" s="74" t="s">
        <v>58</v>
      </c>
      <c r="R20" s="74" t="s">
        <v>59</v>
      </c>
      <c r="S20" s="74">
        <f>INDEX(Tabulky_zadani!$F$27:$F$122,MATCH(Q20,Tabulky_zadani!$A$27:$A$122,0))</f>
        <v>0</v>
      </c>
      <c r="T20" s="72"/>
      <c r="U20" s="82"/>
      <c r="V20" s="86">
        <f t="shared" si="3"/>
        <v>2</v>
      </c>
      <c r="W20" s="86"/>
      <c r="X20" s="86"/>
      <c r="Y20" s="86"/>
      <c r="AB20" s="107"/>
      <c r="AE20" s="108">
        <f t="shared" si="4"/>
        <v>3</v>
      </c>
      <c r="AF20" s="109">
        <f t="shared" si="5"/>
        <v>20106</v>
      </c>
      <c r="AG20" s="109">
        <v>2010607</v>
      </c>
      <c r="AH20" s="109" t="str">
        <f t="shared" si="6"/>
        <v>Len jiný než přadný</v>
      </c>
      <c r="AI20" s="109">
        <f t="shared" si="9"/>
        <v>1</v>
      </c>
      <c r="AJ20" s="109" t="str">
        <f t="shared" si="9"/>
        <v/>
      </c>
      <c r="AK20" s="109" t="str">
        <f t="shared" si="9"/>
        <v/>
      </c>
      <c r="AL20" s="109">
        <f t="shared" si="9"/>
        <v>1</v>
      </c>
      <c r="AM20" s="109" t="str">
        <f t="shared" si="9"/>
        <v/>
      </c>
      <c r="AN20" s="109" t="str">
        <f t="shared" si="9"/>
        <v/>
      </c>
      <c r="AO20" s="109" t="str">
        <f t="shared" si="9"/>
        <v/>
      </c>
      <c r="AP20" s="109" t="str">
        <f t="shared" si="9"/>
        <v/>
      </c>
      <c r="AQ20" s="109" t="str">
        <f t="shared" si="9"/>
        <v/>
      </c>
      <c r="AR20" s="109" t="str">
        <f t="shared" si="9"/>
        <v/>
      </c>
      <c r="AS20" s="109" t="str">
        <f t="shared" si="9"/>
        <v/>
      </c>
      <c r="AT20" s="109" t="str">
        <f t="shared" si="9"/>
        <v/>
      </c>
      <c r="AU20" s="109" t="str">
        <f t="shared" si="9"/>
        <v/>
      </c>
    </row>
    <row r="21" spans="1:47" ht="14.25" customHeight="1" x14ac:dyDescent="0.25">
      <c r="A21" s="1">
        <v>8</v>
      </c>
      <c r="B21" s="1" t="s">
        <v>18</v>
      </c>
      <c r="C21" s="6" t="s">
        <v>494</v>
      </c>
      <c r="D21" s="1" t="s">
        <v>493</v>
      </c>
      <c r="E21" s="1">
        <f t="shared" si="0"/>
        <v>0</v>
      </c>
      <c r="F21">
        <f t="shared" si="8"/>
        <v>0</v>
      </c>
      <c r="G21" s="90">
        <v>20405</v>
      </c>
      <c r="H21" s="90">
        <v>204053</v>
      </c>
      <c r="I21" s="90">
        <f t="shared" si="1"/>
        <v>0</v>
      </c>
      <c r="J21" s="3"/>
      <c r="K21" s="3">
        <f t="shared" si="2"/>
        <v>1</v>
      </c>
      <c r="M21" s="74">
        <v>2010699</v>
      </c>
      <c r="N21" s="74" t="s">
        <v>185</v>
      </c>
      <c r="O21" s="74" t="s">
        <v>186</v>
      </c>
      <c r="P21" s="74" t="s">
        <v>187</v>
      </c>
      <c r="Q21" s="74" t="s">
        <v>60</v>
      </c>
      <c r="R21" s="74" t="s">
        <v>61</v>
      </c>
      <c r="S21" s="74">
        <f>INDEX(Tabulky_zadani!$F$27:$F$122,MATCH(Q21,Tabulky_zadani!$A$27:$A$122,0))</f>
        <v>0</v>
      </c>
      <c r="T21" s="72"/>
      <c r="U21" s="82"/>
      <c r="V21" s="86">
        <f t="shared" si="3"/>
        <v>2</v>
      </c>
      <c r="W21" s="86"/>
      <c r="X21" s="86"/>
      <c r="Y21" s="86"/>
      <c r="AB21" s="107"/>
      <c r="AE21" s="108">
        <f t="shared" si="4"/>
        <v>3</v>
      </c>
      <c r="AF21" s="109">
        <f t="shared" si="5"/>
        <v>20106</v>
      </c>
      <c r="AG21" s="109">
        <v>2010608</v>
      </c>
      <c r="AH21" s="109" t="str">
        <f t="shared" si="6"/>
        <v>Ostatní olejniny</v>
      </c>
      <c r="AI21" s="109">
        <f t="shared" si="9"/>
        <v>1</v>
      </c>
      <c r="AJ21" s="109" t="str">
        <f t="shared" si="9"/>
        <v/>
      </c>
      <c r="AK21" s="109" t="str">
        <f t="shared" si="9"/>
        <v/>
      </c>
      <c r="AL21" s="109">
        <f t="shared" si="9"/>
        <v>1</v>
      </c>
      <c r="AM21" s="109" t="str">
        <f t="shared" si="9"/>
        <v/>
      </c>
      <c r="AN21" s="109" t="str">
        <f t="shared" si="9"/>
        <v/>
      </c>
      <c r="AO21" s="109" t="str">
        <f t="shared" si="9"/>
        <v/>
      </c>
      <c r="AP21" s="109" t="str">
        <f t="shared" si="9"/>
        <v/>
      </c>
      <c r="AQ21" s="109" t="str">
        <f t="shared" si="9"/>
        <v/>
      </c>
      <c r="AR21" s="109" t="str">
        <f t="shared" si="9"/>
        <v/>
      </c>
      <c r="AS21" s="109" t="str">
        <f t="shared" si="9"/>
        <v/>
      </c>
      <c r="AT21" s="109" t="str">
        <f t="shared" si="9"/>
        <v/>
      </c>
      <c r="AU21" s="109" t="str">
        <f t="shared" si="9"/>
        <v/>
      </c>
    </row>
    <row r="22" spans="1:47" ht="14.25" customHeight="1" x14ac:dyDescent="0.25">
      <c r="A22" s="1">
        <v>8</v>
      </c>
      <c r="B22" s="1" t="s">
        <v>18</v>
      </c>
      <c r="C22" s="6" t="s">
        <v>512</v>
      </c>
      <c r="D22" s="1" t="s">
        <v>511</v>
      </c>
      <c r="E22" s="1">
        <f t="shared" si="0"/>
        <v>0</v>
      </c>
      <c r="F22">
        <f t="shared" si="8"/>
        <v>1</v>
      </c>
      <c r="G22" s="92">
        <v>20406</v>
      </c>
      <c r="H22" s="5">
        <v>20406</v>
      </c>
      <c r="I22" s="5">
        <f t="shared" si="1"/>
        <v>0</v>
      </c>
      <c r="J22" s="3"/>
      <c r="K22" s="3">
        <f t="shared" si="2"/>
        <v>1</v>
      </c>
      <c r="M22" s="74">
        <v>201070101</v>
      </c>
      <c r="N22" s="74" t="s">
        <v>188</v>
      </c>
      <c r="O22" s="74" t="s">
        <v>189</v>
      </c>
      <c r="P22" s="74" t="s">
        <v>190</v>
      </c>
      <c r="Q22" s="74" t="s">
        <v>62</v>
      </c>
      <c r="R22" s="74" t="s">
        <v>63</v>
      </c>
      <c r="S22" s="74">
        <f>INDEX(Tabulky_zadani!$F$27:$F$122,MATCH(Q22,Tabulky_zadani!$A$27:$A$122,0))</f>
        <v>0</v>
      </c>
      <c r="T22" s="72"/>
      <c r="U22" s="82"/>
      <c r="V22" s="86">
        <f t="shared" si="3"/>
        <v>2</v>
      </c>
      <c r="W22" s="86"/>
      <c r="X22" s="86"/>
      <c r="Y22" s="86"/>
      <c r="AB22" s="107"/>
      <c r="AE22" s="108">
        <f t="shared" si="4"/>
        <v>2</v>
      </c>
      <c r="AF22" s="109">
        <f t="shared" si="5"/>
        <v>20106</v>
      </c>
      <c r="AG22" s="109">
        <v>2010609</v>
      </c>
      <c r="AH22" s="109" t="str">
        <f t="shared" si="6"/>
        <v>Len</v>
      </c>
      <c r="AI22" s="109">
        <f t="shared" ref="AI22:AU31" si="10">IF(COUNTIFS($G$2:$G$266,AI$1,$H$2:$H$266,$AG22)=0,"",COUNTIFS($G$2:$G$266,AI$1,$H$2:$H$266,$AG22))</f>
        <v>1</v>
      </c>
      <c r="AJ22" s="109" t="str">
        <f t="shared" si="10"/>
        <v/>
      </c>
      <c r="AK22" s="109" t="str">
        <f t="shared" si="10"/>
        <v/>
      </c>
      <c r="AL22" s="109" t="str">
        <f t="shared" si="10"/>
        <v/>
      </c>
      <c r="AM22" s="109" t="str">
        <f t="shared" si="10"/>
        <v/>
      </c>
      <c r="AN22" s="109" t="str">
        <f t="shared" si="10"/>
        <v/>
      </c>
      <c r="AO22" s="109" t="str">
        <f t="shared" si="10"/>
        <v/>
      </c>
      <c r="AP22" s="109" t="str">
        <f t="shared" si="10"/>
        <v/>
      </c>
      <c r="AQ22" s="109" t="str">
        <f t="shared" si="10"/>
        <v/>
      </c>
      <c r="AR22" s="109" t="str">
        <f t="shared" si="10"/>
        <v/>
      </c>
      <c r="AS22" s="109" t="str">
        <f t="shared" si="10"/>
        <v/>
      </c>
      <c r="AT22" s="109" t="str">
        <f t="shared" si="10"/>
        <v/>
      </c>
      <c r="AU22" s="109" t="str">
        <f t="shared" si="10"/>
        <v/>
      </c>
    </row>
    <row r="23" spans="1:47" ht="14.25" customHeight="1" x14ac:dyDescent="0.25">
      <c r="A23" s="1">
        <v>0</v>
      </c>
      <c r="B23" s="1" t="s">
        <v>18</v>
      </c>
      <c r="C23" s="6">
        <v>844</v>
      </c>
      <c r="D23" s="1">
        <v>30810</v>
      </c>
      <c r="E23" s="1">
        <f t="shared" si="0"/>
        <v>0</v>
      </c>
      <c r="F23">
        <f t="shared" si="8"/>
        <v>1</v>
      </c>
      <c r="G23" s="92">
        <v>20407</v>
      </c>
      <c r="H23" s="5">
        <v>20407</v>
      </c>
      <c r="I23" s="5">
        <f t="shared" si="1"/>
        <v>0</v>
      </c>
      <c r="J23" s="3"/>
      <c r="K23" s="3">
        <f t="shared" si="2"/>
        <v>0</v>
      </c>
      <c r="M23" s="74">
        <v>201070102</v>
      </c>
      <c r="N23" s="74" t="s">
        <v>191</v>
      </c>
      <c r="O23" s="74" t="s">
        <v>192</v>
      </c>
      <c r="P23" s="74" t="s">
        <v>193</v>
      </c>
      <c r="Q23" s="74" t="s">
        <v>64</v>
      </c>
      <c r="R23" s="74" t="s">
        <v>65</v>
      </c>
      <c r="S23" s="74">
        <f>INDEX(Tabulky_zadani!$F$27:$F$122,MATCH(Q23,Tabulky_zadani!$A$27:$A$122,0))</f>
        <v>0</v>
      </c>
      <c r="T23" s="72"/>
      <c r="U23" s="82"/>
      <c r="V23" s="86">
        <f t="shared" si="3"/>
        <v>2</v>
      </c>
      <c r="W23" s="86"/>
      <c r="X23" s="86"/>
      <c r="Y23" s="86"/>
      <c r="AB23" s="107"/>
      <c r="AE23" s="108">
        <f t="shared" si="4"/>
        <v>2</v>
      </c>
      <c r="AF23" s="109">
        <f t="shared" si="5"/>
        <v>20106</v>
      </c>
      <c r="AG23" s="109">
        <v>2010610</v>
      </c>
      <c r="AH23" s="109" t="str">
        <f t="shared" si="6"/>
        <v>Konopí</v>
      </c>
      <c r="AI23" s="109">
        <f t="shared" si="10"/>
        <v>1</v>
      </c>
      <c r="AJ23" s="109" t="str">
        <f t="shared" si="10"/>
        <v/>
      </c>
      <c r="AK23" s="109" t="str">
        <f t="shared" si="10"/>
        <v/>
      </c>
      <c r="AL23" s="109" t="str">
        <f t="shared" si="10"/>
        <v/>
      </c>
      <c r="AM23" s="109" t="str">
        <f t="shared" si="10"/>
        <v/>
      </c>
      <c r="AN23" s="109" t="str">
        <f t="shared" si="10"/>
        <v/>
      </c>
      <c r="AO23" s="109" t="str">
        <f t="shared" si="10"/>
        <v/>
      </c>
      <c r="AP23" s="109" t="str">
        <f t="shared" si="10"/>
        <v/>
      </c>
      <c r="AQ23" s="109" t="str">
        <f t="shared" si="10"/>
        <v/>
      </c>
      <c r="AR23" s="109" t="str">
        <f t="shared" si="10"/>
        <v/>
      </c>
      <c r="AS23" s="109" t="str">
        <f t="shared" si="10"/>
        <v/>
      </c>
      <c r="AT23" s="109" t="str">
        <f t="shared" si="10"/>
        <v/>
      </c>
      <c r="AU23" s="109" t="str">
        <f t="shared" si="10"/>
        <v/>
      </c>
    </row>
    <row r="24" spans="1:47" ht="14.25" customHeight="1" x14ac:dyDescent="0.25">
      <c r="A24" s="1">
        <v>0</v>
      </c>
      <c r="B24" s="1" t="s">
        <v>18</v>
      </c>
      <c r="C24" s="6">
        <v>845</v>
      </c>
      <c r="D24" s="1">
        <v>30820</v>
      </c>
      <c r="E24" s="1">
        <f t="shared" si="0"/>
        <v>0</v>
      </c>
      <c r="F24">
        <f t="shared" si="8"/>
        <v>1</v>
      </c>
      <c r="G24" s="92">
        <v>20601</v>
      </c>
      <c r="H24" s="5">
        <v>20601</v>
      </c>
      <c r="I24" s="5">
        <f t="shared" si="1"/>
        <v>0</v>
      </c>
      <c r="J24" s="3"/>
      <c r="K24" s="3">
        <f t="shared" si="2"/>
        <v>1</v>
      </c>
      <c r="M24" s="74">
        <v>2010702</v>
      </c>
      <c r="N24" s="74" t="s">
        <v>194</v>
      </c>
      <c r="O24" s="74" t="s">
        <v>195</v>
      </c>
      <c r="P24" s="74" t="s">
        <v>196</v>
      </c>
      <c r="Q24" s="74" t="s">
        <v>66</v>
      </c>
      <c r="R24" s="74" t="s">
        <v>67</v>
      </c>
      <c r="S24" s="74">
        <f>INDEX(Tabulky_zadani!$F$27:$F$122,MATCH(Q24,Tabulky_zadani!$A$27:$A$122,0))</f>
        <v>0</v>
      </c>
      <c r="T24" s="72"/>
      <c r="U24" s="82"/>
      <c r="V24" s="86">
        <f t="shared" si="3"/>
        <v>2</v>
      </c>
      <c r="W24" s="86"/>
      <c r="X24" s="86"/>
      <c r="Y24" s="86"/>
      <c r="AB24" s="107"/>
      <c r="AE24" s="108">
        <f t="shared" si="4"/>
        <v>2</v>
      </c>
      <c r="AF24" s="109">
        <f t="shared" si="5"/>
        <v>20106</v>
      </c>
      <c r="AG24" s="109">
        <v>2010611</v>
      </c>
      <c r="AH24" s="109" t="e">
        <f t="shared" si="6"/>
        <v>#N/A</v>
      </c>
      <c r="AI24" s="109">
        <f t="shared" si="10"/>
        <v>1</v>
      </c>
      <c r="AJ24" s="109" t="str">
        <f t="shared" si="10"/>
        <v/>
      </c>
      <c r="AK24" s="109" t="str">
        <f t="shared" si="10"/>
        <v/>
      </c>
      <c r="AL24" s="109" t="str">
        <f t="shared" si="10"/>
        <v/>
      </c>
      <c r="AM24" s="109" t="str">
        <f t="shared" si="10"/>
        <v/>
      </c>
      <c r="AN24" s="109" t="str">
        <f t="shared" si="10"/>
        <v/>
      </c>
      <c r="AO24" s="109" t="str">
        <f t="shared" si="10"/>
        <v/>
      </c>
      <c r="AP24" s="109" t="str">
        <f t="shared" si="10"/>
        <v/>
      </c>
      <c r="AQ24" s="109" t="str">
        <f t="shared" si="10"/>
        <v/>
      </c>
      <c r="AR24" s="109" t="str">
        <f t="shared" si="10"/>
        <v/>
      </c>
      <c r="AS24" s="109" t="str">
        <f t="shared" si="10"/>
        <v/>
      </c>
      <c r="AT24" s="109" t="str">
        <f t="shared" si="10"/>
        <v/>
      </c>
      <c r="AU24" s="109" t="str">
        <f t="shared" si="10"/>
        <v/>
      </c>
    </row>
    <row r="25" spans="1:47" ht="14.25" customHeight="1" x14ac:dyDescent="0.25">
      <c r="A25" s="1">
        <v>0</v>
      </c>
      <c r="B25" s="1" t="s">
        <v>18</v>
      </c>
      <c r="C25" s="6">
        <v>846</v>
      </c>
      <c r="D25" s="1">
        <v>30830</v>
      </c>
      <c r="E25" s="1">
        <f t="shared" si="0"/>
        <v>0</v>
      </c>
      <c r="F25">
        <f t="shared" si="8"/>
        <v>1</v>
      </c>
      <c r="G25" s="92">
        <v>30201</v>
      </c>
      <c r="H25" s="5">
        <v>30201</v>
      </c>
      <c r="I25" s="5">
        <f t="shared" si="1"/>
        <v>0</v>
      </c>
      <c r="J25" s="3"/>
      <c r="K25" s="3">
        <f t="shared" si="2"/>
        <v>1</v>
      </c>
      <c r="M25" s="74">
        <v>2010801</v>
      </c>
      <c r="N25" s="74" t="s">
        <v>197</v>
      </c>
      <c r="O25" s="74" t="s">
        <v>198</v>
      </c>
      <c r="P25" s="74" t="s">
        <v>199</v>
      </c>
      <c r="Q25" s="74" t="s">
        <v>68</v>
      </c>
      <c r="R25" s="74" t="s">
        <v>69</v>
      </c>
      <c r="S25" s="74">
        <f>INDEX(Tabulky_zadani!$F$27:$F$122,MATCH(Q25,Tabulky_zadani!$A$27:$A$122,0))</f>
        <v>0</v>
      </c>
      <c r="T25" s="72"/>
      <c r="U25" s="82"/>
      <c r="V25" s="86">
        <f t="shared" si="3"/>
        <v>2</v>
      </c>
      <c r="W25" s="86"/>
      <c r="X25" s="86"/>
      <c r="Y25" s="86"/>
      <c r="AB25" s="107"/>
      <c r="AE25" s="108">
        <f t="shared" si="4"/>
        <v>2</v>
      </c>
      <c r="AF25" s="109">
        <f t="shared" si="5"/>
        <v>20106</v>
      </c>
      <c r="AG25" s="109">
        <v>2010612</v>
      </c>
      <c r="AH25" s="109" t="str">
        <f t="shared" si="6"/>
        <v>Léčivé, aromatické a kořeninové rostliny, včetně čaje, kávy a čekanky</v>
      </c>
      <c r="AI25" s="109">
        <f t="shared" si="10"/>
        <v>1</v>
      </c>
      <c r="AJ25" s="109" t="str">
        <f t="shared" si="10"/>
        <v/>
      </c>
      <c r="AK25" s="109" t="str">
        <f t="shared" si="10"/>
        <v/>
      </c>
      <c r="AL25" s="109" t="str">
        <f t="shared" si="10"/>
        <v/>
      </c>
      <c r="AM25" s="109" t="str">
        <f t="shared" si="10"/>
        <v/>
      </c>
      <c r="AN25" s="109" t="str">
        <f t="shared" si="10"/>
        <v/>
      </c>
      <c r="AO25" s="109" t="str">
        <f t="shared" si="10"/>
        <v/>
      </c>
      <c r="AP25" s="109" t="str">
        <f t="shared" si="10"/>
        <v/>
      </c>
      <c r="AQ25" s="109" t="str">
        <f t="shared" si="10"/>
        <v/>
      </c>
      <c r="AR25" s="109" t="str">
        <f t="shared" si="10"/>
        <v/>
      </c>
      <c r="AS25" s="109" t="str">
        <f t="shared" si="10"/>
        <v/>
      </c>
      <c r="AT25" s="109" t="str">
        <f t="shared" si="10"/>
        <v/>
      </c>
      <c r="AU25" s="109" t="str">
        <f t="shared" si="10"/>
        <v/>
      </c>
    </row>
    <row r="26" spans="1:47" ht="14.25" customHeight="1" x14ac:dyDescent="0.25">
      <c r="A26" s="1">
        <v>0</v>
      </c>
      <c r="B26" s="1" t="s">
        <v>18</v>
      </c>
      <c r="C26" s="6">
        <v>847</v>
      </c>
      <c r="D26" s="1">
        <v>30840</v>
      </c>
      <c r="E26" s="1">
        <f t="shared" si="0"/>
        <v>0</v>
      </c>
      <c r="F26">
        <f t="shared" si="8"/>
        <v>1</v>
      </c>
      <c r="G26" s="92">
        <v>30202</v>
      </c>
      <c r="H26" s="5">
        <v>30202</v>
      </c>
      <c r="I26" s="5">
        <f t="shared" si="1"/>
        <v>0</v>
      </c>
      <c r="J26" s="3"/>
      <c r="K26" s="3">
        <f t="shared" si="2"/>
        <v>1</v>
      </c>
      <c r="M26" s="74">
        <v>2010802</v>
      </c>
      <c r="N26" s="74" t="s">
        <v>194</v>
      </c>
      <c r="O26" s="74" t="s">
        <v>200</v>
      </c>
      <c r="P26" s="74" t="s">
        <v>201</v>
      </c>
      <c r="Q26" s="74" t="s">
        <v>70</v>
      </c>
      <c r="R26" s="74" t="s">
        <v>71</v>
      </c>
      <c r="S26" s="74">
        <f>INDEX(Tabulky_zadani!$F$27:$F$122,MATCH(Q26,Tabulky_zadani!$A$27:$A$122,0))</f>
        <v>0</v>
      </c>
      <c r="T26" s="72"/>
      <c r="U26" s="82"/>
      <c r="V26" s="86">
        <f t="shared" si="3"/>
        <v>2</v>
      </c>
      <c r="W26" s="86"/>
      <c r="X26" s="86"/>
      <c r="Y26" s="86"/>
      <c r="AB26" s="107"/>
      <c r="AE26" s="108">
        <f t="shared" si="4"/>
        <v>2</v>
      </c>
      <c r="AF26" s="109">
        <f t="shared" si="5"/>
        <v>20106</v>
      </c>
      <c r="AG26" s="109">
        <v>2010699</v>
      </c>
      <c r="AH26" s="109" t="str">
        <f t="shared" si="6"/>
        <v>Ostatní technické plodiny</v>
      </c>
      <c r="AI26" s="109">
        <f t="shared" si="10"/>
        <v>1</v>
      </c>
      <c r="AJ26" s="109" t="str">
        <f t="shared" si="10"/>
        <v/>
      </c>
      <c r="AK26" s="109" t="str">
        <f t="shared" si="10"/>
        <v/>
      </c>
      <c r="AL26" s="109" t="str">
        <f t="shared" si="10"/>
        <v/>
      </c>
      <c r="AM26" s="109" t="str">
        <f t="shared" si="10"/>
        <v/>
      </c>
      <c r="AN26" s="109" t="str">
        <f t="shared" si="10"/>
        <v/>
      </c>
      <c r="AO26" s="109" t="str">
        <f t="shared" si="10"/>
        <v/>
      </c>
      <c r="AP26" s="109" t="str">
        <f t="shared" si="10"/>
        <v/>
      </c>
      <c r="AQ26" s="109" t="str">
        <f t="shared" si="10"/>
        <v/>
      </c>
      <c r="AR26" s="109" t="str">
        <f t="shared" si="10"/>
        <v/>
      </c>
      <c r="AS26" s="109" t="str">
        <f t="shared" si="10"/>
        <v/>
      </c>
      <c r="AT26" s="109" t="str">
        <f t="shared" si="10"/>
        <v/>
      </c>
      <c r="AU26" s="109" t="str">
        <f t="shared" si="10"/>
        <v/>
      </c>
    </row>
    <row r="27" spans="1:47" ht="14.25" customHeight="1" x14ac:dyDescent="0.25">
      <c r="F27">
        <f t="shared" si="8"/>
        <v>1</v>
      </c>
      <c r="G27" s="92">
        <v>30203</v>
      </c>
      <c r="H27" s="5">
        <v>30203</v>
      </c>
      <c r="I27" s="5">
        <f t="shared" si="1"/>
        <v>0</v>
      </c>
      <c r="J27" s="3"/>
      <c r="K27" s="3">
        <f t="shared" si="2"/>
        <v>1</v>
      </c>
      <c r="M27" s="75">
        <v>20109</v>
      </c>
      <c r="N27" s="75" t="s">
        <v>290</v>
      </c>
      <c r="O27" s="75" t="s">
        <v>291</v>
      </c>
      <c r="P27" s="75" t="s">
        <v>292</v>
      </c>
      <c r="Q27" s="77" t="s">
        <v>72</v>
      </c>
      <c r="R27" s="77" t="s">
        <v>73</v>
      </c>
      <c r="S27" s="77">
        <f>INDEX(Tabulky_zadani!$F$27:$F$122,MATCH(Q27,Tabulky_zadani!$A$27:$A$122,0))</f>
        <v>0</v>
      </c>
      <c r="T27" s="76">
        <f>INDEX(Tabulky_zadani!$I$27:$I$85,MATCH(Q27,Tabulky_zadani!$A$27:$A$117,0))</f>
        <v>0</v>
      </c>
      <c r="U27" s="82"/>
      <c r="V27" s="86">
        <f t="shared" si="3"/>
        <v>5</v>
      </c>
      <c r="W27" s="86"/>
      <c r="X27" s="86" t="s">
        <v>126</v>
      </c>
      <c r="Y27" s="86" t="s">
        <v>287</v>
      </c>
      <c r="AB27" s="107"/>
      <c r="AE27" s="108">
        <f t="shared" si="4"/>
        <v>2</v>
      </c>
      <c r="AF27" s="109">
        <f t="shared" si="5"/>
        <v>20107</v>
      </c>
      <c r="AG27" s="109">
        <v>2010702</v>
      </c>
      <c r="AH27" s="109" t="str">
        <f t="shared" si="6"/>
        <v>Čerstvá zelenina, melouny a jahody pěstované pod ochranným krytem</v>
      </c>
      <c r="AI27" s="109" t="str">
        <f t="shared" si="10"/>
        <v/>
      </c>
      <c r="AJ27" s="109" t="str">
        <f t="shared" si="10"/>
        <v/>
      </c>
      <c r="AK27" s="109" t="str">
        <f t="shared" si="10"/>
        <v/>
      </c>
      <c r="AL27" s="109" t="str">
        <f t="shared" si="10"/>
        <v/>
      </c>
      <c r="AM27" s="109" t="str">
        <f t="shared" si="10"/>
        <v/>
      </c>
      <c r="AN27" s="109">
        <f t="shared" si="10"/>
        <v>1</v>
      </c>
      <c r="AO27" s="109" t="str">
        <f t="shared" si="10"/>
        <v/>
      </c>
      <c r="AP27" s="109" t="str">
        <f t="shared" si="10"/>
        <v/>
      </c>
      <c r="AQ27" s="109" t="str">
        <f t="shared" si="10"/>
        <v/>
      </c>
      <c r="AR27" s="109" t="str">
        <f t="shared" si="10"/>
        <v/>
      </c>
      <c r="AS27" s="109" t="str">
        <f t="shared" si="10"/>
        <v/>
      </c>
      <c r="AT27" s="109" t="str">
        <f t="shared" si="10"/>
        <v/>
      </c>
      <c r="AU27" s="109" t="str">
        <f t="shared" si="10"/>
        <v/>
      </c>
    </row>
    <row r="28" spans="1:47" ht="14.25" customHeight="1" x14ac:dyDescent="0.25">
      <c r="F28">
        <f t="shared" si="8"/>
        <v>1</v>
      </c>
      <c r="G28" s="92">
        <v>30204</v>
      </c>
      <c r="H28" s="5">
        <v>30204</v>
      </c>
      <c r="I28" s="5">
        <f t="shared" si="1"/>
        <v>0</v>
      </c>
      <c r="J28" s="3"/>
      <c r="K28" s="3">
        <f t="shared" si="2"/>
        <v>1</v>
      </c>
      <c r="M28" s="74">
        <v>20110</v>
      </c>
      <c r="N28" s="74" t="s">
        <v>202</v>
      </c>
      <c r="O28" s="74" t="s">
        <v>203</v>
      </c>
      <c r="P28" s="74" t="s">
        <v>204</v>
      </c>
      <c r="Q28" s="74" t="s">
        <v>74</v>
      </c>
      <c r="R28" s="74" t="s">
        <v>75</v>
      </c>
      <c r="S28" s="74">
        <f>INDEX(Tabulky_zadani!$F$27:$F$122,MATCH(Q28,Tabulky_zadani!$A$27:$A$122,0))</f>
        <v>0</v>
      </c>
      <c r="T28" s="72"/>
      <c r="U28" s="83"/>
      <c r="V28" s="86">
        <f t="shared" si="3"/>
        <v>2</v>
      </c>
      <c r="W28" s="86"/>
      <c r="X28" s="86"/>
      <c r="Y28" s="86"/>
      <c r="AB28" s="107"/>
      <c r="AE28" s="108">
        <f t="shared" si="4"/>
        <v>2</v>
      </c>
      <c r="AF28" s="109">
        <f t="shared" si="5"/>
        <v>20107</v>
      </c>
      <c r="AG28" s="109">
        <v>201070101</v>
      </c>
      <c r="AH28" s="109" t="str">
        <f t="shared" si="6"/>
        <v>Čerstvá zelenina, melouny a jahody pěstované venku na poli</v>
      </c>
      <c r="AI28" s="109">
        <f t="shared" si="10"/>
        <v>1</v>
      </c>
      <c r="AJ28" s="109" t="str">
        <f t="shared" si="10"/>
        <v/>
      </c>
      <c r="AK28" s="109" t="str">
        <f t="shared" si="10"/>
        <v/>
      </c>
      <c r="AL28" s="109" t="str">
        <f t="shared" si="10"/>
        <v/>
      </c>
      <c r="AM28" s="109" t="str">
        <f t="shared" si="10"/>
        <v/>
      </c>
      <c r="AN28" s="109" t="str">
        <f t="shared" si="10"/>
        <v/>
      </c>
      <c r="AO28" s="109" t="str">
        <f t="shared" si="10"/>
        <v/>
      </c>
      <c r="AP28" s="109" t="str">
        <f t="shared" si="10"/>
        <v/>
      </c>
      <c r="AQ28" s="109" t="str">
        <f t="shared" si="10"/>
        <v/>
      </c>
      <c r="AR28" s="109" t="str">
        <f t="shared" si="10"/>
        <v/>
      </c>
      <c r="AS28" s="109" t="str">
        <f t="shared" si="10"/>
        <v/>
      </c>
      <c r="AT28" s="109" t="str">
        <f t="shared" si="10"/>
        <v/>
      </c>
      <c r="AU28" s="109" t="str">
        <f t="shared" si="10"/>
        <v/>
      </c>
    </row>
    <row r="29" spans="1:47" ht="14.25" customHeight="1" x14ac:dyDescent="0.25">
      <c r="A29" s="2" t="s">
        <v>281</v>
      </c>
      <c r="B29" s="2" t="s">
        <v>280</v>
      </c>
      <c r="C29" s="7" t="s">
        <v>284</v>
      </c>
      <c r="F29">
        <f t="shared" si="8"/>
        <v>1</v>
      </c>
      <c r="G29" s="92">
        <v>30205</v>
      </c>
      <c r="H29" s="5">
        <v>30205</v>
      </c>
      <c r="I29" s="5">
        <f t="shared" si="1"/>
        <v>0</v>
      </c>
      <c r="J29" s="3"/>
      <c r="K29" s="3">
        <f t="shared" si="2"/>
        <v>1</v>
      </c>
      <c r="M29" s="74">
        <v>20111</v>
      </c>
      <c r="N29" s="74" t="s">
        <v>205</v>
      </c>
      <c r="O29" s="74" t="s">
        <v>206</v>
      </c>
      <c r="P29" s="74" t="s">
        <v>207</v>
      </c>
      <c r="Q29" s="74" t="s">
        <v>76</v>
      </c>
      <c r="R29" s="74" t="s">
        <v>77</v>
      </c>
      <c r="S29" s="74">
        <f>INDEX(Tabulky_zadani!$F$27:$F$122,MATCH(Q29,Tabulky_zadani!$A$27:$A$122,0))</f>
        <v>0</v>
      </c>
      <c r="T29" s="72"/>
      <c r="U29" s="82"/>
      <c r="V29" s="86">
        <f t="shared" si="3"/>
        <v>2</v>
      </c>
      <c r="W29" s="86"/>
      <c r="X29" s="86"/>
      <c r="Y29" s="86"/>
      <c r="AB29" s="107"/>
      <c r="AE29" s="108">
        <f t="shared" si="4"/>
        <v>2</v>
      </c>
      <c r="AF29" s="109">
        <f t="shared" si="5"/>
        <v>20107</v>
      </c>
      <c r="AG29" s="109">
        <v>201070102</v>
      </c>
      <c r="AH29" s="109" t="str">
        <f t="shared" si="6"/>
        <v>Čerstvá zelenina, melouny a jahody pěstované ve venkovních zelinářských zahradách</v>
      </c>
      <c r="AI29" s="109" t="str">
        <f t="shared" si="10"/>
        <v/>
      </c>
      <c r="AJ29" s="109" t="str">
        <f t="shared" si="10"/>
        <v/>
      </c>
      <c r="AK29" s="109" t="str">
        <f t="shared" si="10"/>
        <v/>
      </c>
      <c r="AL29" s="109" t="str">
        <f t="shared" si="10"/>
        <v/>
      </c>
      <c r="AM29" s="109" t="str">
        <f t="shared" si="10"/>
        <v/>
      </c>
      <c r="AN29" s="109">
        <f t="shared" si="10"/>
        <v>1</v>
      </c>
      <c r="AO29" s="109" t="str">
        <f t="shared" si="10"/>
        <v/>
      </c>
      <c r="AP29" s="109" t="str">
        <f t="shared" si="10"/>
        <v/>
      </c>
      <c r="AQ29" s="109" t="str">
        <f t="shared" si="10"/>
        <v/>
      </c>
      <c r="AR29" s="109" t="str">
        <f t="shared" si="10"/>
        <v/>
      </c>
      <c r="AS29" s="109" t="str">
        <f t="shared" si="10"/>
        <v/>
      </c>
      <c r="AT29" s="109" t="str">
        <f t="shared" si="10"/>
        <v/>
      </c>
      <c r="AU29" s="109" t="str">
        <f t="shared" si="10"/>
        <v/>
      </c>
    </row>
    <row r="30" spans="1:47" ht="14.25" customHeight="1" x14ac:dyDescent="0.25">
      <c r="A30" s="1">
        <v>1</v>
      </c>
      <c r="B30" s="1" t="s">
        <v>0</v>
      </c>
      <c r="C30" s="6">
        <f t="shared" ref="C30:C42" si="11">SUMIF($A$2:$A$26,A30,$E$2:$E$26)</f>
        <v>0</v>
      </c>
      <c r="F30">
        <f t="shared" si="8"/>
        <v>1</v>
      </c>
      <c r="G30" s="92">
        <v>30206</v>
      </c>
      <c r="H30" s="5">
        <v>30206</v>
      </c>
      <c r="I30" s="5">
        <f t="shared" si="1"/>
        <v>0</v>
      </c>
      <c r="J30" s="3"/>
      <c r="K30" s="3">
        <f t="shared" si="2"/>
        <v>1</v>
      </c>
      <c r="M30" s="78">
        <v>2011201</v>
      </c>
      <c r="N30" s="78" t="s">
        <v>208</v>
      </c>
      <c r="O30" s="78" t="s">
        <v>209</v>
      </c>
      <c r="P30" s="78" t="s">
        <v>210</v>
      </c>
      <c r="Q30" s="78" t="s">
        <v>78</v>
      </c>
      <c r="R30" s="74" t="s">
        <v>79</v>
      </c>
      <c r="S30" s="74">
        <f>INDEX(Tabulky_zadani!$F$27:$F$122,MATCH(Q30,Tabulky_zadani!$A$27:$A$122,0))</f>
        <v>0</v>
      </c>
      <c r="T30" s="72"/>
      <c r="U30" s="82"/>
      <c r="V30" s="86">
        <f t="shared" si="3"/>
        <v>2</v>
      </c>
      <c r="W30" s="86"/>
      <c r="X30" s="86"/>
      <c r="Y30" s="86"/>
      <c r="AB30" s="107"/>
      <c r="AE30" s="108">
        <f t="shared" si="4"/>
        <v>2</v>
      </c>
      <c r="AF30" s="109">
        <f t="shared" si="5"/>
        <v>20108</v>
      </c>
      <c r="AG30" s="109">
        <v>2010801</v>
      </c>
      <c r="AH30" s="109" t="str">
        <f t="shared" si="6"/>
        <v>Květiny a dekorativní rostliny venkovní (bez školek)</v>
      </c>
      <c r="AI30" s="109" t="str">
        <f t="shared" si="10"/>
        <v/>
      </c>
      <c r="AJ30" s="109" t="str">
        <f t="shared" si="10"/>
        <v/>
      </c>
      <c r="AK30" s="109" t="str">
        <f t="shared" si="10"/>
        <v/>
      </c>
      <c r="AL30" s="109" t="str">
        <f t="shared" si="10"/>
        <v/>
      </c>
      <c r="AM30" s="109" t="str">
        <f t="shared" si="10"/>
        <v/>
      </c>
      <c r="AN30" s="109">
        <f t="shared" si="10"/>
        <v>1</v>
      </c>
      <c r="AO30" s="109" t="str">
        <f t="shared" si="10"/>
        <v/>
      </c>
      <c r="AP30" s="109" t="str">
        <f t="shared" si="10"/>
        <v/>
      </c>
      <c r="AQ30" s="109" t="str">
        <f t="shared" si="10"/>
        <v/>
      </c>
      <c r="AR30" s="109" t="str">
        <f t="shared" si="10"/>
        <v/>
      </c>
      <c r="AS30" s="109" t="str">
        <f t="shared" si="10"/>
        <v/>
      </c>
      <c r="AT30" s="109" t="str">
        <f t="shared" si="10"/>
        <v/>
      </c>
      <c r="AU30" s="109" t="str">
        <f t="shared" si="10"/>
        <v/>
      </c>
    </row>
    <row r="31" spans="1:47" ht="14.25" customHeight="1" x14ac:dyDescent="0.25">
      <c r="A31" s="1">
        <v>2</v>
      </c>
      <c r="B31" s="1" t="s">
        <v>3</v>
      </c>
      <c r="C31" s="6">
        <f t="shared" si="11"/>
        <v>0</v>
      </c>
      <c r="F31">
        <f t="shared" si="8"/>
        <v>1</v>
      </c>
      <c r="G31" s="92">
        <v>30299</v>
      </c>
      <c r="H31" s="5">
        <v>30299</v>
      </c>
      <c r="I31" s="5">
        <f t="shared" si="1"/>
        <v>0</v>
      </c>
      <c r="J31" s="3"/>
      <c r="K31" s="3">
        <f t="shared" si="2"/>
        <v>1</v>
      </c>
      <c r="M31" s="77">
        <v>2011202</v>
      </c>
      <c r="N31" s="77" t="s">
        <v>211</v>
      </c>
      <c r="O31" s="77" t="s">
        <v>209</v>
      </c>
      <c r="P31" s="77" t="s">
        <v>210</v>
      </c>
      <c r="Q31" s="77" t="s">
        <v>80</v>
      </c>
      <c r="R31" s="77" t="s">
        <v>81</v>
      </c>
      <c r="S31" s="77" t="e">
        <f>INDEX(Tabulky_zadani!$F$27:$F$122,MATCH(Q31,Tabulky_zadani!$A$27:$A$122,0))</f>
        <v>#N/A</v>
      </c>
      <c r="T31" s="79"/>
      <c r="U31" s="82"/>
      <c r="V31" s="86">
        <f t="shared" si="3"/>
        <v>0</v>
      </c>
      <c r="W31" s="86"/>
      <c r="X31" s="86"/>
      <c r="Y31" s="86"/>
      <c r="AB31" s="107"/>
      <c r="AE31" s="108">
        <f t="shared" si="4"/>
        <v>2</v>
      </c>
      <c r="AF31" s="109">
        <f t="shared" si="5"/>
        <v>20108</v>
      </c>
      <c r="AG31" s="109">
        <v>2010802</v>
      </c>
      <c r="AH31" s="109" t="str">
        <f t="shared" si="6"/>
        <v>Květiny a dekorativní rostliny skleníkové</v>
      </c>
      <c r="AI31" s="109" t="str">
        <f t="shared" si="10"/>
        <v/>
      </c>
      <c r="AJ31" s="109" t="str">
        <f t="shared" si="10"/>
        <v/>
      </c>
      <c r="AK31" s="109" t="str">
        <f t="shared" si="10"/>
        <v/>
      </c>
      <c r="AL31" s="109" t="str">
        <f t="shared" si="10"/>
        <v/>
      </c>
      <c r="AM31" s="109" t="str">
        <f t="shared" si="10"/>
        <v/>
      </c>
      <c r="AN31" s="109">
        <f t="shared" si="10"/>
        <v>1</v>
      </c>
      <c r="AO31" s="109" t="str">
        <f t="shared" si="10"/>
        <v/>
      </c>
      <c r="AP31" s="109" t="str">
        <f t="shared" si="10"/>
        <v/>
      </c>
      <c r="AQ31" s="109" t="str">
        <f t="shared" si="10"/>
        <v/>
      </c>
      <c r="AR31" s="109" t="str">
        <f t="shared" si="10"/>
        <v/>
      </c>
      <c r="AS31" s="109" t="str">
        <f t="shared" si="10"/>
        <v/>
      </c>
      <c r="AT31" s="109" t="str">
        <f t="shared" si="10"/>
        <v/>
      </c>
      <c r="AU31" s="109" t="str">
        <f t="shared" si="10"/>
        <v/>
      </c>
    </row>
    <row r="32" spans="1:47" ht="14.25" customHeight="1" x14ac:dyDescent="0.25">
      <c r="A32" s="1">
        <v>3</v>
      </c>
      <c r="B32" s="1" t="s">
        <v>14</v>
      </c>
      <c r="C32" s="6">
        <f t="shared" si="11"/>
        <v>0</v>
      </c>
      <c r="F32">
        <f t="shared" si="8"/>
        <v>1</v>
      </c>
      <c r="G32" s="92">
        <v>30401</v>
      </c>
      <c r="H32" s="5">
        <v>30401</v>
      </c>
      <c r="I32" s="5">
        <f t="shared" si="1"/>
        <v>0</v>
      </c>
      <c r="J32" s="3"/>
      <c r="K32" s="3">
        <f t="shared" si="2"/>
        <v>1</v>
      </c>
      <c r="M32" s="75">
        <v>20301</v>
      </c>
      <c r="N32" s="75" t="s">
        <v>212</v>
      </c>
      <c r="O32" s="75" t="s">
        <v>213</v>
      </c>
      <c r="P32" s="75" t="s">
        <v>214</v>
      </c>
      <c r="Q32" s="74" t="s">
        <v>82</v>
      </c>
      <c r="R32" s="74" t="s">
        <v>83</v>
      </c>
      <c r="S32" s="74">
        <f>INDEX(Tabulky_zadani!$F$27:$F$122,MATCH(Q32,Tabulky_zadani!$A$27:$A$122,0))</f>
        <v>0</v>
      </c>
      <c r="T32" s="76">
        <f>INDEX(Tabulky_zadani!$I$27:$I$85,MATCH(Q32,Tabulky_zadani!$A$27:$A$117,0))</f>
        <v>0</v>
      </c>
      <c r="U32" s="84"/>
      <c r="V32" s="86">
        <f t="shared" si="3"/>
        <v>5</v>
      </c>
      <c r="W32" s="86"/>
      <c r="X32" s="86" t="s">
        <v>126</v>
      </c>
      <c r="Y32" s="86" t="s">
        <v>288</v>
      </c>
      <c r="AB32" s="107"/>
      <c r="AE32" s="108">
        <f t="shared" si="4"/>
        <v>5</v>
      </c>
      <c r="AF32" s="109">
        <f t="shared" si="5"/>
        <v>20109</v>
      </c>
      <c r="AG32" s="109">
        <v>20109</v>
      </c>
      <c r="AH32" s="109" t="str">
        <f t="shared" si="6"/>
        <v>Ostatní pícniny</v>
      </c>
      <c r="AI32" s="109">
        <f t="shared" ref="AI32:AU41" si="12">IF(COUNTIFS($G$2:$G$266,AI$1,$H$2:$H$266,$AG32)=0,"",COUNTIFS($G$2:$G$266,AI$1,$H$2:$H$266,$AG32))</f>
        <v>1</v>
      </c>
      <c r="AJ32" s="109" t="str">
        <f t="shared" si="12"/>
        <v/>
      </c>
      <c r="AK32" s="109" t="str">
        <f t="shared" si="12"/>
        <v/>
      </c>
      <c r="AL32" s="109" t="str">
        <f t="shared" si="12"/>
        <v/>
      </c>
      <c r="AM32" s="109" t="str">
        <f t="shared" si="12"/>
        <v/>
      </c>
      <c r="AN32" s="109" t="str">
        <f t="shared" si="12"/>
        <v/>
      </c>
      <c r="AO32" s="109" t="str">
        <f t="shared" si="12"/>
        <v/>
      </c>
      <c r="AP32" s="109">
        <f t="shared" si="12"/>
        <v>1</v>
      </c>
      <c r="AQ32" s="109" t="str">
        <f t="shared" si="12"/>
        <v/>
      </c>
      <c r="AR32" s="109" t="str">
        <f t="shared" si="12"/>
        <v/>
      </c>
      <c r="AS32" s="109" t="str">
        <f t="shared" si="12"/>
        <v/>
      </c>
      <c r="AT32" s="109" t="str">
        <f t="shared" si="12"/>
        <v/>
      </c>
      <c r="AU32" s="109" t="str">
        <f t="shared" si="12"/>
        <v/>
      </c>
    </row>
    <row r="33" spans="1:47" ht="14.25" customHeight="1" x14ac:dyDescent="0.25">
      <c r="A33" s="1">
        <v>4</v>
      </c>
      <c r="B33" s="1" t="s">
        <v>15</v>
      </c>
      <c r="C33" s="6">
        <f t="shared" si="11"/>
        <v>0</v>
      </c>
      <c r="F33">
        <f t="shared" si="8"/>
        <v>1</v>
      </c>
      <c r="G33" s="92">
        <v>30402</v>
      </c>
      <c r="H33" s="5">
        <v>30402</v>
      </c>
      <c r="I33" s="5">
        <f t="shared" si="1"/>
        <v>0</v>
      </c>
      <c r="J33" s="3"/>
      <c r="K33" s="3">
        <f t="shared" si="2"/>
        <v>1</v>
      </c>
      <c r="M33" s="75">
        <v>20302</v>
      </c>
      <c r="N33" s="75" t="s">
        <v>85</v>
      </c>
      <c r="O33" s="75" t="s">
        <v>1</v>
      </c>
      <c r="P33" s="75" t="s">
        <v>215</v>
      </c>
      <c r="Q33" s="74" t="s">
        <v>84</v>
      </c>
      <c r="R33" s="74" t="s">
        <v>85</v>
      </c>
      <c r="S33" s="74">
        <f>INDEX(Tabulky_zadani!$F$27:$F$122,MATCH(Q33,Tabulky_zadani!$A$27:$A$122,0))</f>
        <v>0</v>
      </c>
      <c r="T33" s="76">
        <f>INDEX(Tabulky_zadani!$I$27:$I$85,MATCH(Q33,Tabulky_zadani!$A$27:$A$117,0))</f>
        <v>0</v>
      </c>
      <c r="U33" s="83"/>
      <c r="V33" s="86">
        <f t="shared" si="3"/>
        <v>5</v>
      </c>
      <c r="W33" s="86"/>
      <c r="X33" s="86" t="s">
        <v>126</v>
      </c>
      <c r="Y33" s="86" t="s">
        <v>289</v>
      </c>
      <c r="AB33" s="107"/>
      <c r="AE33" s="108">
        <f t="shared" si="4"/>
        <v>2</v>
      </c>
      <c r="AF33" s="109">
        <f t="shared" si="5"/>
        <v>20110</v>
      </c>
      <c r="AG33" s="109">
        <v>20110</v>
      </c>
      <c r="AH33" s="109" t="str">
        <f t="shared" si="6"/>
        <v>Travní semena</v>
      </c>
      <c r="AI33" s="109">
        <f t="shared" si="12"/>
        <v>1</v>
      </c>
      <c r="AJ33" s="109" t="str">
        <f t="shared" si="12"/>
        <v/>
      </c>
      <c r="AK33" s="109" t="str">
        <f t="shared" si="12"/>
        <v/>
      </c>
      <c r="AL33" s="109" t="str">
        <f t="shared" si="12"/>
        <v/>
      </c>
      <c r="AM33" s="109" t="str">
        <f t="shared" si="12"/>
        <v/>
      </c>
      <c r="AN33" s="109" t="str">
        <f t="shared" si="12"/>
        <v/>
      </c>
      <c r="AO33" s="109" t="str">
        <f t="shared" si="12"/>
        <v/>
      </c>
      <c r="AP33" s="109" t="str">
        <f t="shared" si="12"/>
        <v/>
      </c>
      <c r="AQ33" s="109" t="str">
        <f t="shared" si="12"/>
        <v/>
      </c>
      <c r="AR33" s="109" t="str">
        <f t="shared" si="12"/>
        <v/>
      </c>
      <c r="AS33" s="109" t="str">
        <f t="shared" si="12"/>
        <v/>
      </c>
      <c r="AT33" s="109" t="str">
        <f t="shared" si="12"/>
        <v/>
      </c>
      <c r="AU33" s="109" t="str">
        <f t="shared" si="12"/>
        <v/>
      </c>
    </row>
    <row r="34" spans="1:47" ht="14.25" customHeight="1" x14ac:dyDescent="0.25">
      <c r="A34" s="1">
        <v>5</v>
      </c>
      <c r="B34" s="1" t="s">
        <v>8</v>
      </c>
      <c r="C34" s="6">
        <f t="shared" si="11"/>
        <v>0</v>
      </c>
      <c r="F34">
        <f t="shared" si="8"/>
        <v>1</v>
      </c>
      <c r="G34" s="92">
        <v>30499</v>
      </c>
      <c r="H34" s="5">
        <v>30499</v>
      </c>
      <c r="I34" s="5">
        <f t="shared" ref="I34:I65" si="13">IF(ISERROR(MATCH(H34,$M$2:$M$101,0)),0,INDEX($S$2:$S$101,MATCH(H34,$M$2:$M$101,0)))</f>
        <v>0</v>
      </c>
      <c r="J34" s="3"/>
      <c r="K34" s="3">
        <f t="shared" si="2"/>
        <v>1</v>
      </c>
      <c r="M34" s="78">
        <v>20303</v>
      </c>
      <c r="N34" s="78" t="s">
        <v>216</v>
      </c>
      <c r="O34" s="78" t="s">
        <v>217</v>
      </c>
      <c r="P34" s="78" t="s">
        <v>218</v>
      </c>
      <c r="Q34" s="78" t="s">
        <v>86</v>
      </c>
      <c r="R34" s="78" t="s">
        <v>87</v>
      </c>
      <c r="S34" s="78" t="e">
        <f>INDEX(Tabulky_zadani!$F$27:$F$122,MATCH(Q34,Tabulky_zadani!$A$27:$A$122,0))</f>
        <v>#N/A</v>
      </c>
      <c r="T34" s="72"/>
      <c r="U34" s="83"/>
      <c r="V34" s="86">
        <f t="shared" ref="V34:V65" si="14">COUNTIF($H$2:$H$266,M34)</f>
        <v>0</v>
      </c>
      <c r="W34" s="86"/>
      <c r="X34" s="86"/>
      <c r="Y34" s="86"/>
      <c r="AB34" s="107"/>
      <c r="AE34" s="108">
        <f t="shared" ref="AE34:AE65" si="15">COUNTIF($H$2:$H$266,AG34)</f>
        <v>2</v>
      </c>
      <c r="AF34" s="109">
        <f t="shared" ref="AF34:AF65" si="16">VALUE(LEFT(AG34,5))</f>
        <v>20111</v>
      </c>
      <c r="AG34" s="109">
        <v>20111</v>
      </c>
      <c r="AH34" s="109" t="str">
        <f t="shared" ref="AH34:AH65" si="17">TRIM(INDEX($P$2:$P$101,MATCH($AG34,$M$2:$M$101,0)))</f>
        <v>Ostatní plodiny na orné půdě nezapsané v položkách 120 až 147</v>
      </c>
      <c r="AI34" s="109">
        <f t="shared" si="12"/>
        <v>1</v>
      </c>
      <c r="AJ34" s="109" t="str">
        <f t="shared" si="12"/>
        <v/>
      </c>
      <c r="AK34" s="109" t="str">
        <f t="shared" si="12"/>
        <v/>
      </c>
      <c r="AL34" s="109" t="str">
        <f t="shared" si="12"/>
        <v/>
      </c>
      <c r="AM34" s="109" t="str">
        <f t="shared" si="12"/>
        <v/>
      </c>
      <c r="AN34" s="109" t="str">
        <f t="shared" si="12"/>
        <v/>
      </c>
      <c r="AO34" s="109" t="str">
        <f t="shared" si="12"/>
        <v/>
      </c>
      <c r="AP34" s="109" t="str">
        <f t="shared" si="12"/>
        <v/>
      </c>
      <c r="AQ34" s="109" t="str">
        <f t="shared" si="12"/>
        <v/>
      </c>
      <c r="AR34" s="109" t="str">
        <f t="shared" si="12"/>
        <v/>
      </c>
      <c r="AS34" s="109" t="str">
        <f t="shared" si="12"/>
        <v/>
      </c>
      <c r="AT34" s="109" t="str">
        <f t="shared" si="12"/>
        <v/>
      </c>
      <c r="AU34" s="109" t="str">
        <f t="shared" si="12"/>
        <v/>
      </c>
    </row>
    <row r="35" spans="1:47" ht="14.25" customHeight="1" x14ac:dyDescent="0.25">
      <c r="A35" s="1">
        <v>6</v>
      </c>
      <c r="B35" s="1" t="s">
        <v>16</v>
      </c>
      <c r="C35" s="6">
        <f t="shared" si="11"/>
        <v>0</v>
      </c>
      <c r="F35">
        <f t="shared" si="8"/>
        <v>1</v>
      </c>
      <c r="G35" s="92">
        <v>30501</v>
      </c>
      <c r="H35" s="5">
        <v>30501</v>
      </c>
      <c r="I35" s="5">
        <f t="shared" si="13"/>
        <v>0</v>
      </c>
      <c r="J35" s="3"/>
      <c r="K35" s="3">
        <f t="shared" si="2"/>
        <v>1</v>
      </c>
      <c r="M35" s="74">
        <v>20401</v>
      </c>
      <c r="N35" s="74" t="s">
        <v>219</v>
      </c>
      <c r="O35" s="74" t="s">
        <v>2</v>
      </c>
      <c r="P35" s="74" t="s">
        <v>220</v>
      </c>
      <c r="Q35" s="74" t="s">
        <v>88</v>
      </c>
      <c r="R35" s="74" t="s">
        <v>89</v>
      </c>
      <c r="S35" s="74">
        <f>INDEX(Tabulky_zadani!$F$27:$F$122,MATCH(Q35,Tabulky_zadani!$A$27:$A$122,0))</f>
        <v>0</v>
      </c>
      <c r="T35" s="72"/>
      <c r="U35" s="82"/>
      <c r="V35" s="86">
        <f t="shared" si="14"/>
        <v>2</v>
      </c>
      <c r="W35" s="86"/>
      <c r="X35" s="86"/>
      <c r="Y35" s="86"/>
      <c r="AB35" s="107"/>
      <c r="AE35" s="108">
        <f t="shared" si="15"/>
        <v>2</v>
      </c>
      <c r="AF35" s="109">
        <f t="shared" si="16"/>
        <v>20112</v>
      </c>
      <c r="AG35" s="109">
        <v>2011201</v>
      </c>
      <c r="AH35" s="109" t="str">
        <f t="shared" si="17"/>
        <v>Půda ležící ladem</v>
      </c>
      <c r="AI35" s="109">
        <f t="shared" si="12"/>
        <v>1</v>
      </c>
      <c r="AJ35" s="109" t="str">
        <f t="shared" si="12"/>
        <v/>
      </c>
      <c r="AK35" s="109" t="str">
        <f t="shared" si="12"/>
        <v/>
      </c>
      <c r="AL35" s="109" t="str">
        <f t="shared" si="12"/>
        <v/>
      </c>
      <c r="AM35" s="109" t="str">
        <f t="shared" si="12"/>
        <v/>
      </c>
      <c r="AN35" s="109" t="str">
        <f t="shared" si="12"/>
        <v/>
      </c>
      <c r="AO35" s="109" t="str">
        <f t="shared" si="12"/>
        <v/>
      </c>
      <c r="AP35" s="109" t="str">
        <f t="shared" si="12"/>
        <v/>
      </c>
      <c r="AQ35" s="109" t="str">
        <f t="shared" si="12"/>
        <v/>
      </c>
      <c r="AR35" s="109" t="str">
        <f t="shared" si="12"/>
        <v/>
      </c>
      <c r="AS35" s="109" t="str">
        <f t="shared" si="12"/>
        <v/>
      </c>
      <c r="AT35" s="109" t="str">
        <f t="shared" si="12"/>
        <v/>
      </c>
      <c r="AU35" s="109" t="str">
        <f t="shared" si="12"/>
        <v/>
      </c>
    </row>
    <row r="36" spans="1:47" ht="14.25" customHeight="1" x14ac:dyDescent="0.25">
      <c r="A36" s="1">
        <v>7</v>
      </c>
      <c r="B36" s="1" t="s">
        <v>17</v>
      </c>
      <c r="C36" s="6">
        <f t="shared" si="11"/>
        <v>0</v>
      </c>
      <c r="F36">
        <f t="shared" si="8"/>
        <v>1</v>
      </c>
      <c r="G36" s="92">
        <v>30502</v>
      </c>
      <c r="H36" s="5">
        <v>30502</v>
      </c>
      <c r="I36" s="5">
        <f t="shared" si="13"/>
        <v>0</v>
      </c>
      <c r="J36" s="3"/>
      <c r="K36" s="3">
        <f t="shared" si="2"/>
        <v>1</v>
      </c>
      <c r="M36" s="80">
        <v>2040401</v>
      </c>
      <c r="N36" s="80" t="s">
        <v>293</v>
      </c>
      <c r="O36" s="80" t="s">
        <v>295</v>
      </c>
      <c r="P36" s="80" t="s">
        <v>294</v>
      </c>
      <c r="Q36" s="74" t="s">
        <v>90</v>
      </c>
      <c r="R36" s="74" t="s">
        <v>91</v>
      </c>
      <c r="S36" s="74">
        <f>INDEX(Tabulky_zadani!$F$27:$F$122,MATCH(Q36,Tabulky_zadani!$A$27:$A$122,0))</f>
        <v>0</v>
      </c>
      <c r="T36" s="72"/>
      <c r="U36" s="82"/>
      <c r="V36" s="86">
        <f t="shared" si="14"/>
        <v>2</v>
      </c>
      <c r="W36" s="86"/>
      <c r="X36" s="86"/>
      <c r="Y36" s="86"/>
      <c r="AB36" s="107"/>
      <c r="AE36" s="108">
        <f t="shared" si="15"/>
        <v>5</v>
      </c>
      <c r="AF36" s="109">
        <f t="shared" si="16"/>
        <v>20301</v>
      </c>
      <c r="AG36" s="109">
        <v>20301</v>
      </c>
      <c r="AH36" s="109" t="str">
        <f t="shared" si="17"/>
        <v>Louky a trvalé pastviny</v>
      </c>
      <c r="AI36" s="109">
        <f t="shared" si="12"/>
        <v>1</v>
      </c>
      <c r="AJ36" s="109" t="str">
        <f t="shared" si="12"/>
        <v/>
      </c>
      <c r="AK36" s="109" t="str">
        <f t="shared" si="12"/>
        <v/>
      </c>
      <c r="AL36" s="109" t="str">
        <f t="shared" si="12"/>
        <v/>
      </c>
      <c r="AM36" s="109" t="str">
        <f t="shared" si="12"/>
        <v/>
      </c>
      <c r="AN36" s="109" t="str">
        <f t="shared" si="12"/>
        <v/>
      </c>
      <c r="AO36" s="109" t="str">
        <f t="shared" si="12"/>
        <v/>
      </c>
      <c r="AP36" s="109">
        <f t="shared" si="12"/>
        <v>1</v>
      </c>
      <c r="AQ36" s="109" t="str">
        <f t="shared" si="12"/>
        <v/>
      </c>
      <c r="AR36" s="109" t="str">
        <f t="shared" si="12"/>
        <v/>
      </c>
      <c r="AS36" s="109" t="str">
        <f t="shared" si="12"/>
        <v/>
      </c>
      <c r="AT36" s="109" t="str">
        <f t="shared" si="12"/>
        <v/>
      </c>
      <c r="AU36" s="109" t="str">
        <f t="shared" si="12"/>
        <v/>
      </c>
    </row>
    <row r="37" spans="1:47" ht="14.25" customHeight="1" x14ac:dyDescent="0.25">
      <c r="A37" s="1">
        <v>8</v>
      </c>
      <c r="B37" s="1" t="s">
        <v>18</v>
      </c>
      <c r="C37" s="6">
        <f t="shared" si="11"/>
        <v>0</v>
      </c>
      <c r="F37">
        <f t="shared" si="8"/>
        <v>1</v>
      </c>
      <c r="G37" s="92">
        <v>33199</v>
      </c>
      <c r="H37" s="5">
        <v>33199</v>
      </c>
      <c r="I37" s="5">
        <f t="shared" si="13"/>
        <v>0</v>
      </c>
      <c r="J37" s="3"/>
      <c r="K37" s="3">
        <f t="shared" si="2"/>
        <v>0</v>
      </c>
      <c r="M37" s="77">
        <v>2040402</v>
      </c>
      <c r="N37" s="77" t="s">
        <v>221</v>
      </c>
      <c r="O37" s="77" t="s">
        <v>222</v>
      </c>
      <c r="P37" s="77" t="s">
        <v>223</v>
      </c>
      <c r="Q37" s="77" t="s">
        <v>92</v>
      </c>
      <c r="R37" s="77" t="s">
        <v>93</v>
      </c>
      <c r="S37" s="77">
        <f>INDEX(Tabulky_zadani!$F$27:$F$122,MATCH(Q37,Tabulky_zadani!$A$27:$A$122,0))</f>
        <v>0</v>
      </c>
      <c r="T37" s="79"/>
      <c r="U37" s="82"/>
      <c r="V37" s="86">
        <f t="shared" si="14"/>
        <v>2</v>
      </c>
      <c r="W37" s="86"/>
      <c r="X37" s="86"/>
      <c r="Y37" s="86"/>
      <c r="AB37" s="107"/>
      <c r="AE37" s="108">
        <f t="shared" si="15"/>
        <v>5</v>
      </c>
      <c r="AF37" s="109">
        <f t="shared" si="16"/>
        <v>20302</v>
      </c>
      <c r="AG37" s="109">
        <v>20302</v>
      </c>
      <c r="AH37" s="109" t="str">
        <f t="shared" si="17"/>
        <v>Extenzivní pastviny</v>
      </c>
      <c r="AI37" s="109">
        <f t="shared" si="12"/>
        <v>1</v>
      </c>
      <c r="AJ37" s="109" t="str">
        <f t="shared" si="12"/>
        <v/>
      </c>
      <c r="AK37" s="109" t="str">
        <f t="shared" si="12"/>
        <v/>
      </c>
      <c r="AL37" s="109" t="str">
        <f t="shared" si="12"/>
        <v/>
      </c>
      <c r="AM37" s="109" t="str">
        <f t="shared" si="12"/>
        <v/>
      </c>
      <c r="AN37" s="109" t="str">
        <f t="shared" si="12"/>
        <v/>
      </c>
      <c r="AO37" s="109" t="str">
        <f t="shared" si="12"/>
        <v/>
      </c>
      <c r="AP37" s="109">
        <f t="shared" si="12"/>
        <v>1</v>
      </c>
      <c r="AQ37" s="109" t="str">
        <f t="shared" si="12"/>
        <v/>
      </c>
      <c r="AR37" s="109" t="str">
        <f t="shared" si="12"/>
        <v/>
      </c>
      <c r="AS37" s="109" t="str">
        <f t="shared" si="12"/>
        <v/>
      </c>
      <c r="AT37" s="109" t="str">
        <f t="shared" si="12"/>
        <v/>
      </c>
      <c r="AU37" s="109" t="str">
        <f t="shared" si="12"/>
        <v/>
      </c>
    </row>
    <row r="38" spans="1:47" ht="14.25" customHeight="1" x14ac:dyDescent="0.25">
      <c r="A38" s="1">
        <v>11</v>
      </c>
      <c r="B38" s="1" t="s">
        <v>434</v>
      </c>
      <c r="C38" s="6">
        <f t="shared" si="11"/>
        <v>0</v>
      </c>
      <c r="F38">
        <f t="shared" si="8"/>
        <v>1</v>
      </c>
      <c r="G38" s="92">
        <v>2010101</v>
      </c>
      <c r="H38" s="5">
        <v>2010101</v>
      </c>
      <c r="I38" s="5">
        <f t="shared" si="13"/>
        <v>0</v>
      </c>
      <c r="J38" s="3"/>
      <c r="K38" s="3">
        <f t="shared" si="2"/>
        <v>1</v>
      </c>
      <c r="M38" s="77">
        <v>2040403</v>
      </c>
      <c r="N38" s="77" t="s">
        <v>4</v>
      </c>
      <c r="O38" s="77" t="s">
        <v>224</v>
      </c>
      <c r="P38" s="77" t="s">
        <v>225</v>
      </c>
      <c r="Q38" s="77" t="s">
        <v>94</v>
      </c>
      <c r="R38" s="77" t="s">
        <v>95</v>
      </c>
      <c r="S38" s="77">
        <f>INDEX(Tabulky_zadani!$F$27:$F$122,MATCH(Q38,Tabulky_zadani!$A$27:$A$122,0))</f>
        <v>0</v>
      </c>
      <c r="T38" s="79"/>
      <c r="U38" s="84"/>
      <c r="V38" s="86">
        <f t="shared" si="14"/>
        <v>2</v>
      </c>
      <c r="W38" s="86"/>
      <c r="X38" s="86"/>
      <c r="Y38" s="86"/>
      <c r="AB38" s="107"/>
      <c r="AE38" s="108">
        <f t="shared" si="15"/>
        <v>2</v>
      </c>
      <c r="AF38" s="109">
        <f t="shared" si="16"/>
        <v>20401</v>
      </c>
      <c r="AG38" s="109">
        <v>20401</v>
      </c>
      <c r="AH38" s="109" t="str">
        <f t="shared" si="17"/>
        <v>Sady s ovocem a bobulovinami</v>
      </c>
      <c r="AI38" s="109" t="str">
        <f t="shared" si="12"/>
        <v/>
      </c>
      <c r="AJ38" s="109" t="str">
        <f t="shared" si="12"/>
        <v/>
      </c>
      <c r="AK38" s="109" t="str">
        <f t="shared" si="12"/>
        <v/>
      </c>
      <c r="AL38" s="109" t="str">
        <f t="shared" si="12"/>
        <v/>
      </c>
      <c r="AM38" s="109" t="str">
        <f t="shared" si="12"/>
        <v/>
      </c>
      <c r="AN38" s="109" t="str">
        <f t="shared" si="12"/>
        <v/>
      </c>
      <c r="AO38" s="109">
        <f t="shared" si="12"/>
        <v>1</v>
      </c>
      <c r="AP38" s="109" t="str">
        <f t="shared" si="12"/>
        <v/>
      </c>
      <c r="AQ38" s="109" t="str">
        <f t="shared" si="12"/>
        <v/>
      </c>
      <c r="AR38" s="109" t="str">
        <f t="shared" si="12"/>
        <v/>
      </c>
      <c r="AS38" s="109" t="str">
        <f t="shared" si="12"/>
        <v/>
      </c>
      <c r="AT38" s="109" t="str">
        <f t="shared" si="12"/>
        <v/>
      </c>
      <c r="AU38" s="109" t="str">
        <f t="shared" si="12"/>
        <v/>
      </c>
    </row>
    <row r="39" spans="1:47" ht="14.25" customHeight="1" x14ac:dyDescent="0.25">
      <c r="A39" s="1">
        <v>12</v>
      </c>
      <c r="B39" s="1" t="s">
        <v>431</v>
      </c>
      <c r="C39" s="6">
        <f t="shared" si="11"/>
        <v>0</v>
      </c>
      <c r="F39">
        <f t="shared" si="8"/>
        <v>1</v>
      </c>
      <c r="G39" s="92">
        <v>2010103</v>
      </c>
      <c r="H39" s="5">
        <v>2010103</v>
      </c>
      <c r="I39" s="5">
        <f t="shared" si="13"/>
        <v>0</v>
      </c>
      <c r="J39" s="3"/>
      <c r="K39" s="3">
        <f t="shared" si="2"/>
        <v>1</v>
      </c>
      <c r="M39" s="89">
        <v>204051</v>
      </c>
      <c r="N39" s="89" t="s">
        <v>226</v>
      </c>
      <c r="O39" s="89" t="s">
        <v>227</v>
      </c>
      <c r="P39" s="89" t="s">
        <v>228</v>
      </c>
      <c r="Q39" s="89" t="s">
        <v>360</v>
      </c>
      <c r="R39" s="89" t="s">
        <v>365</v>
      </c>
      <c r="S39" s="89">
        <f>INDEX(Tabulky_zadani!$F$27:$F$122,MATCH(Q39,Tabulky_zadani!$A$27:$A$122,0))</f>
        <v>0</v>
      </c>
      <c r="T39" s="72"/>
      <c r="U39" s="84"/>
      <c r="V39" s="86">
        <f t="shared" si="14"/>
        <v>2</v>
      </c>
      <c r="W39" s="86"/>
      <c r="X39" s="86"/>
      <c r="Y39" s="86"/>
      <c r="AB39" s="107"/>
      <c r="AE39" s="108">
        <f t="shared" si="15"/>
        <v>2</v>
      </c>
      <c r="AF39" s="109">
        <f t="shared" si="16"/>
        <v>20402</v>
      </c>
      <c r="AG39" s="109">
        <v>20402</v>
      </c>
      <c r="AH39" s="109" t="e">
        <f t="shared" si="17"/>
        <v>#N/A</v>
      </c>
      <c r="AI39" s="109" t="str">
        <f t="shared" si="12"/>
        <v/>
      </c>
      <c r="AJ39" s="109" t="str">
        <f t="shared" si="12"/>
        <v/>
      </c>
      <c r="AK39" s="109" t="str">
        <f t="shared" si="12"/>
        <v/>
      </c>
      <c r="AL39" s="109" t="str">
        <f t="shared" si="12"/>
        <v/>
      </c>
      <c r="AM39" s="109" t="str">
        <f t="shared" si="12"/>
        <v/>
      </c>
      <c r="AN39" s="109" t="str">
        <f t="shared" si="12"/>
        <v/>
      </c>
      <c r="AO39" s="109">
        <f t="shared" si="12"/>
        <v>1</v>
      </c>
      <c r="AP39" s="109" t="str">
        <f t="shared" si="12"/>
        <v/>
      </c>
      <c r="AQ39" s="109" t="str">
        <f t="shared" si="12"/>
        <v/>
      </c>
      <c r="AR39" s="109" t="str">
        <f t="shared" si="12"/>
        <v/>
      </c>
      <c r="AS39" s="109" t="str">
        <f t="shared" si="12"/>
        <v/>
      </c>
      <c r="AT39" s="109" t="str">
        <f t="shared" si="12"/>
        <v/>
      </c>
      <c r="AU39" s="109" t="str">
        <f t="shared" si="12"/>
        <v/>
      </c>
    </row>
    <row r="40" spans="1:47" ht="14.25" customHeight="1" x14ac:dyDescent="0.25">
      <c r="A40" s="1">
        <v>13</v>
      </c>
      <c r="B40" s="1" t="s">
        <v>421</v>
      </c>
      <c r="C40" s="6">
        <f t="shared" si="11"/>
        <v>0</v>
      </c>
      <c r="F40">
        <f t="shared" si="8"/>
        <v>1</v>
      </c>
      <c r="G40" s="92">
        <v>2010104</v>
      </c>
      <c r="H40" s="5">
        <v>2010104</v>
      </c>
      <c r="I40" s="5">
        <f t="shared" si="13"/>
        <v>0</v>
      </c>
      <c r="J40" s="3"/>
      <c r="K40" s="3">
        <f t="shared" si="2"/>
        <v>1</v>
      </c>
      <c r="M40" s="89">
        <v>204052</v>
      </c>
      <c r="N40" s="89" t="s">
        <v>226</v>
      </c>
      <c r="O40" s="89" t="s">
        <v>362</v>
      </c>
      <c r="P40" s="89" t="s">
        <v>377</v>
      </c>
      <c r="Q40" s="89" t="s">
        <v>361</v>
      </c>
      <c r="R40" s="89" t="s">
        <v>364</v>
      </c>
      <c r="S40" s="89">
        <f>INDEX(Tabulky_zadani!$F$27:$F$122,MATCH(Q40,Tabulky_zadani!$A$27:$A$122,0))</f>
        <v>0</v>
      </c>
      <c r="T40" s="72"/>
      <c r="U40" s="84"/>
      <c r="V40" s="86">
        <f t="shared" si="14"/>
        <v>2</v>
      </c>
      <c r="W40" s="86"/>
      <c r="X40" s="86"/>
      <c r="Y40" s="86"/>
      <c r="AB40" s="107"/>
      <c r="AE40" s="108">
        <f t="shared" si="15"/>
        <v>2</v>
      </c>
      <c r="AF40" s="109">
        <f t="shared" si="16"/>
        <v>20403</v>
      </c>
      <c r="AG40" s="109">
        <v>20403</v>
      </c>
      <c r="AH40" s="109" t="e">
        <f t="shared" si="17"/>
        <v>#N/A</v>
      </c>
      <c r="AI40" s="109" t="str">
        <f t="shared" si="12"/>
        <v/>
      </c>
      <c r="AJ40" s="109" t="str">
        <f t="shared" si="12"/>
        <v/>
      </c>
      <c r="AK40" s="109" t="str">
        <f t="shared" si="12"/>
        <v/>
      </c>
      <c r="AL40" s="109" t="str">
        <f t="shared" si="12"/>
        <v/>
      </c>
      <c r="AM40" s="109" t="str">
        <f t="shared" si="12"/>
        <v/>
      </c>
      <c r="AN40" s="109" t="str">
        <f t="shared" si="12"/>
        <v/>
      </c>
      <c r="AO40" s="109">
        <f t="shared" si="12"/>
        <v>1</v>
      </c>
      <c r="AP40" s="109" t="str">
        <f t="shared" si="12"/>
        <v/>
      </c>
      <c r="AQ40" s="109" t="str">
        <f t="shared" si="12"/>
        <v/>
      </c>
      <c r="AR40" s="109" t="str">
        <f t="shared" si="12"/>
        <v/>
      </c>
      <c r="AS40" s="109" t="str">
        <f t="shared" si="12"/>
        <v/>
      </c>
      <c r="AT40" s="109" t="str">
        <f t="shared" si="12"/>
        <v/>
      </c>
      <c r="AU40" s="109" t="str">
        <f t="shared" si="12"/>
        <v/>
      </c>
    </row>
    <row r="41" spans="1:47" ht="14.25" customHeight="1" x14ac:dyDescent="0.25">
      <c r="A41" s="1">
        <v>14</v>
      </c>
      <c r="B41" s="1" t="s">
        <v>422</v>
      </c>
      <c r="C41" s="6">
        <f t="shared" si="11"/>
        <v>0</v>
      </c>
      <c r="F41">
        <f t="shared" si="8"/>
        <v>1</v>
      </c>
      <c r="G41" s="92">
        <v>2010105</v>
      </c>
      <c r="H41" s="5">
        <v>2010105</v>
      </c>
      <c r="I41" s="5">
        <f t="shared" si="13"/>
        <v>0</v>
      </c>
      <c r="J41" s="3"/>
      <c r="K41" s="3">
        <f t="shared" si="2"/>
        <v>1</v>
      </c>
      <c r="M41" s="89">
        <v>204053</v>
      </c>
      <c r="N41" s="89" t="s">
        <v>226</v>
      </c>
      <c r="O41" s="89" t="s">
        <v>375</v>
      </c>
      <c r="P41" s="89" t="s">
        <v>363</v>
      </c>
      <c r="Q41" s="89" t="s">
        <v>372</v>
      </c>
      <c r="R41" s="89" t="s">
        <v>376</v>
      </c>
      <c r="S41" s="89">
        <f>INDEX(Tabulky_zadani!$F$27:$F$122,MATCH(Q41,Tabulky_zadani!$A$27:$A$122,0))</f>
        <v>0</v>
      </c>
      <c r="T41" s="72"/>
      <c r="U41" s="84"/>
      <c r="V41" s="86">
        <f t="shared" si="14"/>
        <v>2</v>
      </c>
      <c r="W41" s="86"/>
      <c r="X41" s="86"/>
      <c r="Y41" s="86"/>
      <c r="AB41" s="107"/>
      <c r="AE41" s="108">
        <f t="shared" si="15"/>
        <v>2</v>
      </c>
      <c r="AF41" s="109">
        <f t="shared" si="16"/>
        <v>20404</v>
      </c>
      <c r="AG41" s="109">
        <v>2040401</v>
      </c>
      <c r="AH41" s="109" t="str">
        <f t="shared" si="17"/>
        <v>Jakostní kvalita</v>
      </c>
      <c r="AI41" s="109" t="str">
        <f t="shared" si="12"/>
        <v/>
      </c>
      <c r="AJ41" s="109" t="str">
        <f t="shared" si="12"/>
        <v/>
      </c>
      <c r="AK41" s="109" t="str">
        <f t="shared" si="12"/>
        <v/>
      </c>
      <c r="AL41" s="109" t="str">
        <f t="shared" si="12"/>
        <v/>
      </c>
      <c r="AM41" s="109" t="str">
        <f t="shared" si="12"/>
        <v/>
      </c>
      <c r="AN41" s="109" t="str">
        <f t="shared" si="12"/>
        <v/>
      </c>
      <c r="AO41" s="109">
        <f t="shared" si="12"/>
        <v>1</v>
      </c>
      <c r="AP41" s="109" t="str">
        <f t="shared" si="12"/>
        <v/>
      </c>
      <c r="AQ41" s="109" t="str">
        <f t="shared" si="12"/>
        <v/>
      </c>
      <c r="AR41" s="109" t="str">
        <f t="shared" si="12"/>
        <v/>
      </c>
      <c r="AS41" s="109" t="str">
        <f t="shared" si="12"/>
        <v/>
      </c>
      <c r="AT41" s="109" t="str">
        <f t="shared" si="12"/>
        <v/>
      </c>
      <c r="AU41" s="109" t="str">
        <f t="shared" si="12"/>
        <v/>
      </c>
    </row>
    <row r="42" spans="1:47" ht="14.25" customHeight="1" x14ac:dyDescent="0.25">
      <c r="A42" s="1">
        <v>15</v>
      </c>
      <c r="B42" s="1" t="s">
        <v>499</v>
      </c>
      <c r="C42" s="6">
        <f t="shared" si="11"/>
        <v>0</v>
      </c>
      <c r="F42">
        <f t="shared" si="8"/>
        <v>1</v>
      </c>
      <c r="G42" s="92">
        <v>2010106</v>
      </c>
      <c r="H42" s="5">
        <v>2010106</v>
      </c>
      <c r="I42" s="5">
        <f t="shared" si="13"/>
        <v>0</v>
      </c>
      <c r="J42" s="3"/>
      <c r="K42" s="3">
        <f t="shared" si="2"/>
        <v>1</v>
      </c>
      <c r="M42" s="74">
        <v>20406</v>
      </c>
      <c r="N42" s="74" t="s">
        <v>97</v>
      </c>
      <c r="O42" s="74" t="s">
        <v>229</v>
      </c>
      <c r="P42" s="74" t="s">
        <v>230</v>
      </c>
      <c r="Q42" s="74" t="s">
        <v>96</v>
      </c>
      <c r="R42" s="74" t="s">
        <v>97</v>
      </c>
      <c r="S42" s="74">
        <f>INDEX(Tabulky_zadani!$F$27:$F$122,MATCH(Q42,Tabulky_zadani!$A$27:$A$122,0))</f>
        <v>0</v>
      </c>
      <c r="T42" s="72"/>
      <c r="U42" s="82"/>
      <c r="V42" s="86">
        <f t="shared" si="14"/>
        <v>2</v>
      </c>
      <c r="W42" s="86"/>
      <c r="X42" s="86"/>
      <c r="Y42" s="86"/>
      <c r="AB42" s="107"/>
      <c r="AE42" s="108">
        <f t="shared" si="15"/>
        <v>2</v>
      </c>
      <c r="AF42" s="109">
        <f t="shared" si="16"/>
        <v>20404</v>
      </c>
      <c r="AG42" s="109">
        <v>2040402</v>
      </c>
      <c r="AH42" s="109" t="str">
        <f t="shared" si="17"/>
        <v>Hrozny pro výrobu ostatních vín</v>
      </c>
      <c r="AI42" s="109" t="str">
        <f t="shared" ref="AI42:AU51" si="18">IF(COUNTIFS($G$2:$G$266,AI$1,$H$2:$H$266,$AG42)=0,"",COUNTIFS($G$2:$G$266,AI$1,$H$2:$H$266,$AG42))</f>
        <v/>
      </c>
      <c r="AJ42" s="109" t="str">
        <f t="shared" si="18"/>
        <v/>
      </c>
      <c r="AK42" s="109" t="str">
        <f t="shared" si="18"/>
        <v/>
      </c>
      <c r="AL42" s="109" t="str">
        <f t="shared" si="18"/>
        <v/>
      </c>
      <c r="AM42" s="109" t="str">
        <f t="shared" si="18"/>
        <v/>
      </c>
      <c r="AN42" s="109" t="str">
        <f t="shared" si="18"/>
        <v/>
      </c>
      <c r="AO42" s="109">
        <f t="shared" si="18"/>
        <v>1</v>
      </c>
      <c r="AP42" s="109" t="str">
        <f t="shared" si="18"/>
        <v/>
      </c>
      <c r="AQ42" s="109" t="str">
        <f t="shared" si="18"/>
        <v/>
      </c>
      <c r="AR42" s="109" t="str">
        <f t="shared" si="18"/>
        <v/>
      </c>
      <c r="AS42" s="109" t="str">
        <f t="shared" si="18"/>
        <v/>
      </c>
      <c r="AT42" s="109" t="str">
        <f t="shared" si="18"/>
        <v/>
      </c>
      <c r="AU42" s="109" t="str">
        <f t="shared" si="18"/>
        <v/>
      </c>
    </row>
    <row r="43" spans="1:47" ht="14.25" customHeight="1" x14ac:dyDescent="0.25">
      <c r="F43">
        <f t="shared" si="8"/>
        <v>1</v>
      </c>
      <c r="G43" s="92">
        <v>2010107</v>
      </c>
      <c r="H43" s="5">
        <v>2010107</v>
      </c>
      <c r="I43" s="5">
        <f t="shared" si="13"/>
        <v>0</v>
      </c>
      <c r="J43" s="3"/>
      <c r="K43" s="3">
        <f t="shared" si="2"/>
        <v>0</v>
      </c>
      <c r="M43" s="74">
        <v>20601</v>
      </c>
      <c r="N43" s="74" t="s">
        <v>19</v>
      </c>
      <c r="O43" s="74" t="s">
        <v>231</v>
      </c>
      <c r="P43" s="74" t="s">
        <v>232</v>
      </c>
      <c r="Q43" s="74" t="s">
        <v>98</v>
      </c>
      <c r="R43" s="74" t="s">
        <v>99</v>
      </c>
      <c r="S43" s="74">
        <f>INDEX(Tabulky_zadani!$F$27:$F$122,MATCH(Q43,Tabulky_zadani!$A$27:$A$122,0))</f>
        <v>0</v>
      </c>
      <c r="T43" s="72"/>
      <c r="U43" s="82"/>
      <c r="V43" s="86">
        <f t="shared" si="14"/>
        <v>2</v>
      </c>
      <c r="W43" s="86"/>
      <c r="X43" s="86"/>
      <c r="Y43" s="86"/>
      <c r="AB43" s="107"/>
      <c r="AE43" s="108">
        <f t="shared" si="15"/>
        <v>2</v>
      </c>
      <c r="AF43" s="109">
        <f t="shared" si="16"/>
        <v>20404</v>
      </c>
      <c r="AG43" s="109">
        <v>2040403</v>
      </c>
      <c r="AH43" s="109" t="str">
        <f t="shared" si="17"/>
        <v>Stolní hrozny</v>
      </c>
      <c r="AI43" s="109" t="str">
        <f t="shared" si="18"/>
        <v/>
      </c>
      <c r="AJ43" s="109" t="str">
        <f t="shared" si="18"/>
        <v/>
      </c>
      <c r="AK43" s="109" t="str">
        <f t="shared" si="18"/>
        <v/>
      </c>
      <c r="AL43" s="109" t="str">
        <f t="shared" si="18"/>
        <v/>
      </c>
      <c r="AM43" s="109" t="str">
        <f t="shared" si="18"/>
        <v/>
      </c>
      <c r="AN43" s="109" t="str">
        <f t="shared" si="18"/>
        <v/>
      </c>
      <c r="AO43" s="109">
        <f t="shared" si="18"/>
        <v>1</v>
      </c>
      <c r="AP43" s="109" t="str">
        <f t="shared" si="18"/>
        <v/>
      </c>
      <c r="AQ43" s="109" t="str">
        <f t="shared" si="18"/>
        <v/>
      </c>
      <c r="AR43" s="109" t="str">
        <f t="shared" si="18"/>
        <v/>
      </c>
      <c r="AS43" s="109" t="str">
        <f t="shared" si="18"/>
        <v/>
      </c>
      <c r="AT43" s="109" t="str">
        <f t="shared" si="18"/>
        <v/>
      </c>
      <c r="AU43" s="109" t="str">
        <f t="shared" si="18"/>
        <v/>
      </c>
    </row>
    <row r="44" spans="1:47" ht="14.25" customHeight="1" x14ac:dyDescent="0.25">
      <c r="A44" s="5"/>
      <c r="F44">
        <f t="shared" si="8"/>
        <v>1</v>
      </c>
      <c r="G44" s="92">
        <v>2010199</v>
      </c>
      <c r="H44" s="5">
        <v>2010199</v>
      </c>
      <c r="I44" s="5">
        <f t="shared" si="13"/>
        <v>0</v>
      </c>
      <c r="J44" s="3"/>
      <c r="K44" s="3">
        <f t="shared" si="2"/>
        <v>1</v>
      </c>
      <c r="M44" s="74">
        <v>30100</v>
      </c>
      <c r="N44" s="74" t="s">
        <v>100</v>
      </c>
      <c r="O44" s="74" t="s">
        <v>233</v>
      </c>
      <c r="P44" s="74" t="s">
        <v>234</v>
      </c>
      <c r="Q44" s="74" t="s">
        <v>384</v>
      </c>
      <c r="R44" s="74" t="s">
        <v>100</v>
      </c>
      <c r="S44" s="74">
        <f>INDEX(Tabulky_zadani!$F$27:$F$122,MATCH(Q44,Tabulky_zadani!$A$27:$A$122,0))</f>
        <v>0</v>
      </c>
      <c r="T44" s="72"/>
      <c r="U44" s="82"/>
      <c r="V44" s="86">
        <f t="shared" si="14"/>
        <v>3</v>
      </c>
      <c r="W44" s="86"/>
      <c r="X44" s="86"/>
      <c r="Y44" s="86"/>
      <c r="AB44" s="107"/>
      <c r="AE44" s="108">
        <f t="shared" si="15"/>
        <v>2</v>
      </c>
      <c r="AF44" s="109">
        <f t="shared" si="16"/>
        <v>20405</v>
      </c>
      <c r="AG44" s="109">
        <v>204051</v>
      </c>
      <c r="AH44" s="109" t="str">
        <f t="shared" si="17"/>
        <v>Pěstitelské školky</v>
      </c>
      <c r="AI44" s="109" t="str">
        <f t="shared" si="18"/>
        <v/>
      </c>
      <c r="AJ44" s="109" t="str">
        <f t="shared" si="18"/>
        <v/>
      </c>
      <c r="AK44" s="109" t="str">
        <f t="shared" si="18"/>
        <v/>
      </c>
      <c r="AL44" s="109" t="str">
        <f t="shared" si="18"/>
        <v/>
      </c>
      <c r="AM44" s="109" t="str">
        <f t="shared" si="18"/>
        <v/>
      </c>
      <c r="AN44" s="109" t="str">
        <f t="shared" si="18"/>
        <v/>
      </c>
      <c r="AO44" s="109">
        <f t="shared" si="18"/>
        <v>1</v>
      </c>
      <c r="AP44" s="109" t="str">
        <f t="shared" si="18"/>
        <v/>
      </c>
      <c r="AQ44" s="109" t="str">
        <f t="shared" si="18"/>
        <v/>
      </c>
      <c r="AR44" s="109" t="str">
        <f t="shared" si="18"/>
        <v/>
      </c>
      <c r="AS44" s="109" t="str">
        <f t="shared" si="18"/>
        <v/>
      </c>
      <c r="AT44" s="109" t="str">
        <f t="shared" si="18"/>
        <v/>
      </c>
      <c r="AU44" s="109" t="str">
        <f t="shared" si="18"/>
        <v/>
      </c>
    </row>
    <row r="45" spans="1:47" ht="14.25" customHeight="1" x14ac:dyDescent="0.25">
      <c r="A45" s="5"/>
      <c r="F45">
        <f t="shared" si="8"/>
        <v>1</v>
      </c>
      <c r="G45" s="92">
        <v>2010601</v>
      </c>
      <c r="H45" s="5">
        <v>2010601</v>
      </c>
      <c r="I45" s="5">
        <f t="shared" si="13"/>
        <v>0</v>
      </c>
      <c r="J45" s="3"/>
      <c r="K45" s="3">
        <f t="shared" si="2"/>
        <v>0</v>
      </c>
      <c r="M45" s="74">
        <v>30201</v>
      </c>
      <c r="N45" s="74" t="s">
        <v>235</v>
      </c>
      <c r="O45" s="74" t="s">
        <v>236</v>
      </c>
      <c r="P45" s="74" t="s">
        <v>237</v>
      </c>
      <c r="Q45" s="74" t="s">
        <v>385</v>
      </c>
      <c r="R45" s="74" t="s">
        <v>101</v>
      </c>
      <c r="S45" s="74">
        <f>INDEX(Tabulky_zadani!$F$27:$F$122,MATCH(Q45,Tabulky_zadani!$A$27:$A$122,0))</f>
        <v>0</v>
      </c>
      <c r="T45" s="72"/>
      <c r="U45" s="82"/>
      <c r="V45" s="86">
        <f t="shared" si="14"/>
        <v>5</v>
      </c>
      <c r="W45" s="86"/>
      <c r="X45" s="86"/>
      <c r="Y45" s="86"/>
      <c r="AB45" s="107"/>
      <c r="AE45" s="108">
        <f t="shared" si="15"/>
        <v>2</v>
      </c>
      <c r="AF45" s="109">
        <f t="shared" si="16"/>
        <v>20405</v>
      </c>
      <c r="AG45" s="109">
        <v>204052</v>
      </c>
      <c r="AH45" s="109" t="str">
        <f t="shared" si="17"/>
        <v>Okrasné školky</v>
      </c>
      <c r="AI45" s="109" t="str">
        <f t="shared" si="18"/>
        <v/>
      </c>
      <c r="AJ45" s="109" t="str">
        <f t="shared" si="18"/>
        <v/>
      </c>
      <c r="AK45" s="109" t="str">
        <f t="shared" si="18"/>
        <v/>
      </c>
      <c r="AL45" s="109" t="str">
        <f t="shared" si="18"/>
        <v/>
      </c>
      <c r="AM45" s="109" t="str">
        <f t="shared" si="18"/>
        <v/>
      </c>
      <c r="AN45" s="109" t="str">
        <f t="shared" si="18"/>
        <v/>
      </c>
      <c r="AO45" s="109">
        <f t="shared" si="18"/>
        <v>1</v>
      </c>
      <c r="AP45" s="109" t="str">
        <f t="shared" si="18"/>
        <v/>
      </c>
      <c r="AQ45" s="109" t="str">
        <f t="shared" si="18"/>
        <v/>
      </c>
      <c r="AR45" s="109" t="str">
        <f t="shared" si="18"/>
        <v/>
      </c>
      <c r="AS45" s="109" t="str">
        <f t="shared" si="18"/>
        <v/>
      </c>
      <c r="AT45" s="109" t="str">
        <f t="shared" si="18"/>
        <v/>
      </c>
      <c r="AU45" s="109" t="str">
        <f t="shared" si="18"/>
        <v/>
      </c>
    </row>
    <row r="46" spans="1:47" ht="14.25" customHeight="1" x14ac:dyDescent="0.25">
      <c r="A46" s="5"/>
      <c r="F46">
        <f t="shared" si="8"/>
        <v>1</v>
      </c>
      <c r="G46" s="92">
        <v>2010602</v>
      </c>
      <c r="H46" s="5">
        <v>2010602</v>
      </c>
      <c r="I46" s="5">
        <f t="shared" si="13"/>
        <v>0</v>
      </c>
      <c r="J46" s="3"/>
      <c r="K46" s="3">
        <f t="shared" si="2"/>
        <v>1</v>
      </c>
      <c r="M46" s="74">
        <v>30202</v>
      </c>
      <c r="N46" s="74" t="s">
        <v>238</v>
      </c>
      <c r="O46" s="74" t="s">
        <v>239</v>
      </c>
      <c r="P46" s="74" t="s">
        <v>240</v>
      </c>
      <c r="Q46" s="74" t="s">
        <v>386</v>
      </c>
      <c r="R46" s="74" t="s">
        <v>102</v>
      </c>
      <c r="S46" s="74">
        <f>INDEX(Tabulky_zadani!$F$27:$F$122,MATCH(Q46,Tabulky_zadani!$A$27:$A$122,0))</f>
        <v>0</v>
      </c>
      <c r="T46" s="72"/>
      <c r="U46" s="82"/>
      <c r="V46" s="86">
        <f t="shared" si="14"/>
        <v>4</v>
      </c>
      <c r="W46" s="86"/>
      <c r="X46" s="86"/>
      <c r="Y46" s="86"/>
      <c r="AB46" s="107"/>
      <c r="AE46" s="108">
        <f t="shared" si="15"/>
        <v>2</v>
      </c>
      <c r="AF46" s="109">
        <f t="shared" si="16"/>
        <v>20405</v>
      </c>
      <c r="AG46" s="109">
        <v>204053</v>
      </c>
      <c r="AH46" s="109" t="str">
        <f t="shared" si="17"/>
        <v>Lesní školky</v>
      </c>
      <c r="AI46" s="109" t="str">
        <f t="shared" si="18"/>
        <v/>
      </c>
      <c r="AJ46" s="109" t="str">
        <f t="shared" si="18"/>
        <v/>
      </c>
      <c r="AK46" s="109" t="str">
        <f t="shared" si="18"/>
        <v/>
      </c>
      <c r="AL46" s="109" t="str">
        <f t="shared" si="18"/>
        <v/>
      </c>
      <c r="AM46" s="109" t="str">
        <f t="shared" si="18"/>
        <v/>
      </c>
      <c r="AN46" s="109" t="str">
        <f t="shared" si="18"/>
        <v/>
      </c>
      <c r="AO46" s="109">
        <f t="shared" si="18"/>
        <v>1</v>
      </c>
      <c r="AP46" s="109" t="str">
        <f t="shared" si="18"/>
        <v/>
      </c>
      <c r="AQ46" s="109" t="str">
        <f t="shared" si="18"/>
        <v/>
      </c>
      <c r="AR46" s="109" t="str">
        <f t="shared" si="18"/>
        <v/>
      </c>
      <c r="AS46" s="109" t="str">
        <f t="shared" si="18"/>
        <v/>
      </c>
      <c r="AT46" s="109" t="str">
        <f t="shared" si="18"/>
        <v/>
      </c>
      <c r="AU46" s="109" t="str">
        <f t="shared" si="18"/>
        <v/>
      </c>
    </row>
    <row r="47" spans="1:47" ht="14.25" customHeight="1" x14ac:dyDescent="0.25">
      <c r="A47" s="8"/>
      <c r="F47">
        <f t="shared" si="8"/>
        <v>1</v>
      </c>
      <c r="G47" s="92">
        <v>2010603</v>
      </c>
      <c r="H47" s="5">
        <v>2010603</v>
      </c>
      <c r="I47" s="5">
        <f t="shared" si="13"/>
        <v>0</v>
      </c>
      <c r="J47" s="3"/>
      <c r="K47" s="3">
        <f t="shared" si="2"/>
        <v>0</v>
      </c>
      <c r="M47" s="74">
        <v>30203</v>
      </c>
      <c r="N47" s="74" t="s">
        <v>241</v>
      </c>
      <c r="O47" s="74" t="s">
        <v>242</v>
      </c>
      <c r="P47" s="74" t="s">
        <v>243</v>
      </c>
      <c r="Q47" s="74" t="s">
        <v>387</v>
      </c>
      <c r="R47" s="74" t="s">
        <v>103</v>
      </c>
      <c r="S47" s="74">
        <f>INDEX(Tabulky_zadani!$F$27:$F$122,MATCH(Q47,Tabulky_zadani!$A$27:$A$122,0))</f>
        <v>0</v>
      </c>
      <c r="T47" s="72"/>
      <c r="U47" s="82"/>
      <c r="V47" s="86">
        <f t="shared" si="14"/>
        <v>5</v>
      </c>
      <c r="W47" s="86"/>
      <c r="X47" s="86"/>
      <c r="Y47" s="86"/>
      <c r="AB47" s="107"/>
      <c r="AE47" s="108">
        <f t="shared" si="15"/>
        <v>2</v>
      </c>
      <c r="AF47" s="109">
        <f t="shared" si="16"/>
        <v>20406</v>
      </c>
      <c r="AG47" s="109">
        <v>20406</v>
      </c>
      <c r="AH47" s="109" t="str">
        <f t="shared" si="17"/>
        <v>Ostatní trvalé kultury</v>
      </c>
      <c r="AI47" s="109" t="str">
        <f t="shared" si="18"/>
        <v/>
      </c>
      <c r="AJ47" s="109" t="str">
        <f t="shared" si="18"/>
        <v/>
      </c>
      <c r="AK47" s="109" t="str">
        <f t="shared" si="18"/>
        <v/>
      </c>
      <c r="AL47" s="109" t="str">
        <f t="shared" si="18"/>
        <v/>
      </c>
      <c r="AM47" s="109" t="str">
        <f t="shared" si="18"/>
        <v/>
      </c>
      <c r="AN47" s="109" t="str">
        <f t="shared" si="18"/>
        <v/>
      </c>
      <c r="AO47" s="109">
        <f t="shared" si="18"/>
        <v>1</v>
      </c>
      <c r="AP47" s="109" t="str">
        <f t="shared" si="18"/>
        <v/>
      </c>
      <c r="AQ47" s="109" t="str">
        <f t="shared" si="18"/>
        <v/>
      </c>
      <c r="AR47" s="109" t="str">
        <f t="shared" si="18"/>
        <v/>
      </c>
      <c r="AS47" s="109" t="str">
        <f t="shared" si="18"/>
        <v/>
      </c>
      <c r="AT47" s="109" t="str">
        <f t="shared" si="18"/>
        <v/>
      </c>
      <c r="AU47" s="109" t="str">
        <f t="shared" si="18"/>
        <v/>
      </c>
    </row>
    <row r="48" spans="1:47" ht="14.25" customHeight="1" x14ac:dyDescent="0.25">
      <c r="A48" s="8"/>
      <c r="F48">
        <f t="shared" si="8"/>
        <v>1</v>
      </c>
      <c r="G48" s="92">
        <v>2010604</v>
      </c>
      <c r="H48" s="5">
        <v>2010604</v>
      </c>
      <c r="I48" s="5">
        <f t="shared" si="13"/>
        <v>0</v>
      </c>
      <c r="J48" s="3"/>
      <c r="K48" s="3">
        <f t="shared" si="2"/>
        <v>1</v>
      </c>
      <c r="M48" s="74">
        <v>30204</v>
      </c>
      <c r="N48" s="74" t="s">
        <v>244</v>
      </c>
      <c r="O48" s="74" t="s">
        <v>245</v>
      </c>
      <c r="P48" s="74" t="s">
        <v>246</v>
      </c>
      <c r="Q48" s="74" t="s">
        <v>388</v>
      </c>
      <c r="R48" s="74" t="s">
        <v>104</v>
      </c>
      <c r="S48" s="74">
        <f>INDEX(Tabulky_zadani!$F$27:$F$122,MATCH(Q48,Tabulky_zadani!$A$27:$A$122,0))</f>
        <v>0</v>
      </c>
      <c r="T48" s="72"/>
      <c r="U48" s="82"/>
      <c r="V48" s="86">
        <f t="shared" si="14"/>
        <v>4</v>
      </c>
      <c r="W48" s="86"/>
      <c r="X48" s="86"/>
      <c r="Y48" s="86"/>
      <c r="AB48" s="107"/>
      <c r="AE48" s="108">
        <f t="shared" si="15"/>
        <v>2</v>
      </c>
      <c r="AF48" s="109">
        <f t="shared" si="16"/>
        <v>20407</v>
      </c>
      <c r="AG48" s="109">
        <v>20407</v>
      </c>
      <c r="AH48" s="109" t="e">
        <f t="shared" si="17"/>
        <v>#N/A</v>
      </c>
      <c r="AI48" s="109" t="str">
        <f t="shared" si="18"/>
        <v/>
      </c>
      <c r="AJ48" s="109" t="str">
        <f t="shared" si="18"/>
        <v/>
      </c>
      <c r="AK48" s="109" t="str">
        <f t="shared" si="18"/>
        <v/>
      </c>
      <c r="AL48" s="109" t="str">
        <f t="shared" si="18"/>
        <v/>
      </c>
      <c r="AM48" s="109" t="str">
        <f t="shared" si="18"/>
        <v/>
      </c>
      <c r="AN48" s="109" t="str">
        <f t="shared" si="18"/>
        <v/>
      </c>
      <c r="AO48" s="109">
        <f t="shared" si="18"/>
        <v>1</v>
      </c>
      <c r="AP48" s="109" t="str">
        <f t="shared" si="18"/>
        <v/>
      </c>
      <c r="AQ48" s="109" t="str">
        <f t="shared" si="18"/>
        <v/>
      </c>
      <c r="AR48" s="109" t="str">
        <f t="shared" si="18"/>
        <v/>
      </c>
      <c r="AS48" s="109" t="str">
        <f t="shared" si="18"/>
        <v/>
      </c>
      <c r="AT48" s="109" t="str">
        <f t="shared" si="18"/>
        <v/>
      </c>
      <c r="AU48" s="109" t="str">
        <f t="shared" si="18"/>
        <v/>
      </c>
    </row>
    <row r="49" spans="1:47" ht="14.25" customHeight="1" x14ac:dyDescent="0.25">
      <c r="A49" s="8"/>
      <c r="F49">
        <f t="shared" si="8"/>
        <v>1</v>
      </c>
      <c r="G49" s="92">
        <v>2010605</v>
      </c>
      <c r="H49" s="5">
        <v>2010605</v>
      </c>
      <c r="I49" s="5">
        <f t="shared" si="13"/>
        <v>0</v>
      </c>
      <c r="J49" s="3"/>
      <c r="K49" s="3">
        <f t="shared" si="2"/>
        <v>1</v>
      </c>
      <c r="M49" s="74">
        <v>30205</v>
      </c>
      <c r="N49" s="74" t="s">
        <v>247</v>
      </c>
      <c r="O49" s="74" t="s">
        <v>248</v>
      </c>
      <c r="P49" s="74" t="s">
        <v>249</v>
      </c>
      <c r="Q49" s="74" t="s">
        <v>389</v>
      </c>
      <c r="R49" s="74" t="s">
        <v>105</v>
      </c>
      <c r="S49" s="74">
        <f>INDEX(Tabulky_zadani!$F$27:$F$122,MATCH(Q49,Tabulky_zadani!$A$27:$A$122,0))</f>
        <v>0</v>
      </c>
      <c r="T49" s="72"/>
      <c r="U49" s="82"/>
      <c r="V49" s="86">
        <f t="shared" si="14"/>
        <v>5</v>
      </c>
      <c r="W49" s="86"/>
      <c r="X49" s="86"/>
      <c r="Y49" s="86"/>
      <c r="AB49" s="107"/>
      <c r="AE49" s="108">
        <f t="shared" si="15"/>
        <v>2</v>
      </c>
      <c r="AF49" s="109">
        <f t="shared" si="16"/>
        <v>20601</v>
      </c>
      <c r="AG49" s="109">
        <v>20601</v>
      </c>
      <c r="AH49" s="109" t="str">
        <f t="shared" si="17"/>
        <v>Houby</v>
      </c>
      <c r="AI49" s="109" t="str">
        <f t="shared" si="18"/>
        <v/>
      </c>
      <c r="AJ49" s="109" t="str">
        <f t="shared" si="18"/>
        <v/>
      </c>
      <c r="AK49" s="109" t="str">
        <f t="shared" si="18"/>
        <v/>
      </c>
      <c r="AL49" s="109" t="str">
        <f t="shared" si="18"/>
        <v/>
      </c>
      <c r="AM49" s="109" t="str">
        <f t="shared" si="18"/>
        <v/>
      </c>
      <c r="AN49" s="109">
        <f t="shared" si="18"/>
        <v>1</v>
      </c>
      <c r="AO49" s="109" t="str">
        <f t="shared" si="18"/>
        <v/>
      </c>
      <c r="AP49" s="109" t="str">
        <f t="shared" si="18"/>
        <v/>
      </c>
      <c r="AQ49" s="109" t="str">
        <f t="shared" si="18"/>
        <v/>
      </c>
      <c r="AR49" s="109" t="str">
        <f t="shared" si="18"/>
        <v/>
      </c>
      <c r="AS49" s="109" t="str">
        <f t="shared" si="18"/>
        <v/>
      </c>
      <c r="AT49" s="109" t="str">
        <f t="shared" si="18"/>
        <v/>
      </c>
      <c r="AU49" s="109" t="str">
        <f t="shared" si="18"/>
        <v/>
      </c>
    </row>
    <row r="50" spans="1:47" ht="14.25" customHeight="1" x14ac:dyDescent="0.25">
      <c r="A50" s="5"/>
      <c r="F50">
        <f t="shared" si="8"/>
        <v>1</v>
      </c>
      <c r="G50" s="92">
        <v>2010606</v>
      </c>
      <c r="H50" s="5">
        <v>2010606</v>
      </c>
      <c r="I50" s="5">
        <f t="shared" si="13"/>
        <v>0</v>
      </c>
      <c r="J50" s="3"/>
      <c r="K50" s="3">
        <f t="shared" si="2"/>
        <v>1</v>
      </c>
      <c r="M50" s="74">
        <v>30206</v>
      </c>
      <c r="N50" s="74" t="s">
        <v>106</v>
      </c>
      <c r="O50" s="74" t="s">
        <v>250</v>
      </c>
      <c r="P50" s="74" t="s">
        <v>251</v>
      </c>
      <c r="Q50" s="74" t="s">
        <v>390</v>
      </c>
      <c r="R50" s="74" t="s">
        <v>106</v>
      </c>
      <c r="S50" s="74">
        <f>INDEX(Tabulky_zadani!$F$27:$F$122,MATCH(Q50,Tabulky_zadani!$A$27:$A$122,0))</f>
        <v>0</v>
      </c>
      <c r="T50" s="72"/>
      <c r="U50" s="82"/>
      <c r="V50" s="86">
        <f t="shared" si="14"/>
        <v>5</v>
      </c>
      <c r="W50" s="86"/>
      <c r="X50" s="86"/>
      <c r="Y50" s="86"/>
      <c r="AB50" s="107"/>
      <c r="AE50" s="108">
        <f t="shared" si="15"/>
        <v>3</v>
      </c>
      <c r="AF50" s="109">
        <f t="shared" si="16"/>
        <v>30100</v>
      </c>
      <c r="AG50" s="109">
        <v>30100</v>
      </c>
      <c r="AH50" s="109" t="str">
        <f t="shared" si="17"/>
        <v>Koňovití (bez rozdílu stáří)</v>
      </c>
      <c r="AI50" s="109" t="str">
        <f t="shared" si="18"/>
        <v/>
      </c>
      <c r="AJ50" s="109" t="str">
        <f t="shared" si="18"/>
        <v/>
      </c>
      <c r="AK50" s="109" t="str">
        <f t="shared" si="18"/>
        <v/>
      </c>
      <c r="AL50" s="109" t="str">
        <f t="shared" si="18"/>
        <v/>
      </c>
      <c r="AM50" s="109" t="str">
        <f t="shared" si="18"/>
        <v/>
      </c>
      <c r="AN50" s="109" t="str">
        <f t="shared" si="18"/>
        <v/>
      </c>
      <c r="AO50" s="109" t="str">
        <f t="shared" si="18"/>
        <v/>
      </c>
      <c r="AP50" s="109">
        <f t="shared" si="18"/>
        <v>1</v>
      </c>
      <c r="AQ50" s="109" t="str">
        <f t="shared" si="18"/>
        <v/>
      </c>
      <c r="AR50" s="109" t="str">
        <f t="shared" si="18"/>
        <v/>
      </c>
      <c r="AS50" s="109" t="str">
        <f t="shared" si="18"/>
        <v/>
      </c>
      <c r="AT50" s="109" t="str">
        <f t="shared" si="18"/>
        <v/>
      </c>
      <c r="AU50" s="109" t="str">
        <f t="shared" si="18"/>
        <v/>
      </c>
    </row>
    <row r="51" spans="1:47" ht="14.25" customHeight="1" x14ac:dyDescent="0.25">
      <c r="A51" s="5"/>
      <c r="F51">
        <f t="shared" si="8"/>
        <v>1</v>
      </c>
      <c r="G51" s="92">
        <v>2010607</v>
      </c>
      <c r="H51" s="5">
        <v>2010607</v>
      </c>
      <c r="I51" s="5">
        <f t="shared" si="13"/>
        <v>0</v>
      </c>
      <c r="J51" s="3"/>
      <c r="K51" s="3">
        <f t="shared" si="2"/>
        <v>1</v>
      </c>
      <c r="M51" s="74">
        <v>30299</v>
      </c>
      <c r="N51" s="74" t="s">
        <v>107</v>
      </c>
      <c r="O51" s="74" t="s">
        <v>252</v>
      </c>
      <c r="P51" s="74" t="s">
        <v>253</v>
      </c>
      <c r="Q51" s="74" t="s">
        <v>391</v>
      </c>
      <c r="R51" s="74" t="s">
        <v>107</v>
      </c>
      <c r="S51" s="74">
        <f>INDEX(Tabulky_zadani!$F$27:$F$122,MATCH(Q51,Tabulky_zadani!$A$27:$A$122,0))</f>
        <v>0</v>
      </c>
      <c r="T51" s="72"/>
      <c r="U51" s="82"/>
      <c r="V51" s="86">
        <f t="shared" si="14"/>
        <v>4</v>
      </c>
      <c r="W51" s="86"/>
      <c r="X51" s="86"/>
      <c r="Y51" s="86"/>
      <c r="AB51" s="107"/>
      <c r="AE51" s="108">
        <f t="shared" si="15"/>
        <v>5</v>
      </c>
      <c r="AF51" s="109">
        <f t="shared" si="16"/>
        <v>30201</v>
      </c>
      <c r="AG51" s="109">
        <v>30201</v>
      </c>
      <c r="AH51" s="109" t="str">
        <f t="shared" si="17"/>
        <v>Výkrm telat</v>
      </c>
      <c r="AI51" s="109" t="str">
        <f t="shared" si="18"/>
        <v/>
      </c>
      <c r="AJ51" s="109" t="str">
        <f t="shared" si="18"/>
        <v/>
      </c>
      <c r="AK51" s="109" t="str">
        <f t="shared" si="18"/>
        <v/>
      </c>
      <c r="AL51" s="109" t="str">
        <f t="shared" si="18"/>
        <v/>
      </c>
      <c r="AM51" s="109" t="str">
        <f t="shared" si="18"/>
        <v/>
      </c>
      <c r="AN51" s="109" t="str">
        <f t="shared" si="18"/>
        <v/>
      </c>
      <c r="AO51" s="109" t="str">
        <f t="shared" si="18"/>
        <v/>
      </c>
      <c r="AP51" s="109">
        <f t="shared" si="18"/>
        <v>1</v>
      </c>
      <c r="AQ51" s="109">
        <f t="shared" si="18"/>
        <v>1</v>
      </c>
      <c r="AR51" s="109">
        <f t="shared" si="18"/>
        <v>1</v>
      </c>
      <c r="AS51" s="109" t="str">
        <f t="shared" si="18"/>
        <v/>
      </c>
      <c r="AT51" s="109" t="str">
        <f t="shared" si="18"/>
        <v/>
      </c>
      <c r="AU51" s="109" t="str">
        <f t="shared" si="18"/>
        <v/>
      </c>
    </row>
    <row r="52" spans="1:47" ht="14.25" customHeight="1" x14ac:dyDescent="0.25">
      <c r="F52">
        <f t="shared" si="8"/>
        <v>1</v>
      </c>
      <c r="G52" s="92">
        <v>2010608</v>
      </c>
      <c r="H52" s="5">
        <v>2010608</v>
      </c>
      <c r="I52" s="5">
        <f t="shared" si="13"/>
        <v>0</v>
      </c>
      <c r="J52" s="3"/>
      <c r="K52" s="3">
        <f t="shared" si="2"/>
        <v>1</v>
      </c>
      <c r="M52" s="74">
        <v>3030101</v>
      </c>
      <c r="N52" s="81" t="s">
        <v>358</v>
      </c>
      <c r="O52" s="74" t="s">
        <v>254</v>
      </c>
      <c r="P52" s="74" t="s">
        <v>255</v>
      </c>
      <c r="Q52" s="74" t="s">
        <v>392</v>
      </c>
      <c r="R52" s="81" t="s">
        <v>355</v>
      </c>
      <c r="S52" s="74">
        <f>INDEX(Tabulky_zadani!$F$27:$F$122,MATCH(Q52,Tabulky_zadani!$A$27:$A$122,0))</f>
        <v>0</v>
      </c>
      <c r="T52" s="72"/>
      <c r="U52" s="82"/>
      <c r="V52" s="86">
        <f t="shared" si="14"/>
        <v>3</v>
      </c>
      <c r="W52" s="86"/>
      <c r="X52" s="86"/>
      <c r="Y52" s="86"/>
      <c r="AB52" s="107"/>
      <c r="AE52" s="108">
        <f t="shared" si="15"/>
        <v>4</v>
      </c>
      <c r="AF52" s="109">
        <f t="shared" si="16"/>
        <v>30202</v>
      </c>
      <c r="AG52" s="109">
        <v>30202</v>
      </c>
      <c r="AH52" s="109" t="str">
        <f t="shared" si="17"/>
        <v>Skot od 1 do 2 let – býci</v>
      </c>
      <c r="AI52" s="109" t="str">
        <f t="shared" ref="AI52:AU61" si="19">IF(COUNTIFS($G$2:$G$266,AI$1,$H$2:$H$266,$AG52)=0,"",COUNTIFS($G$2:$G$266,AI$1,$H$2:$H$266,$AG52))</f>
        <v/>
      </c>
      <c r="AJ52" s="109" t="str">
        <f t="shared" si="19"/>
        <v/>
      </c>
      <c r="AK52" s="109" t="str">
        <f t="shared" si="19"/>
        <v/>
      </c>
      <c r="AL52" s="109" t="str">
        <f t="shared" si="19"/>
        <v/>
      </c>
      <c r="AM52" s="109" t="str">
        <f t="shared" si="19"/>
        <v/>
      </c>
      <c r="AN52" s="109" t="str">
        <f t="shared" si="19"/>
        <v/>
      </c>
      <c r="AO52" s="109" t="str">
        <f t="shared" si="19"/>
        <v/>
      </c>
      <c r="AP52" s="109">
        <f t="shared" si="19"/>
        <v>1</v>
      </c>
      <c r="AQ52" s="109" t="str">
        <f t="shared" si="19"/>
        <v/>
      </c>
      <c r="AR52" s="109">
        <f t="shared" si="19"/>
        <v>1</v>
      </c>
      <c r="AS52" s="109" t="str">
        <f t="shared" si="19"/>
        <v/>
      </c>
      <c r="AT52" s="109" t="str">
        <f t="shared" si="19"/>
        <v/>
      </c>
      <c r="AU52" s="109" t="str">
        <f t="shared" si="19"/>
        <v/>
      </c>
    </row>
    <row r="53" spans="1:47" ht="14.25" customHeight="1" x14ac:dyDescent="0.25">
      <c r="F53">
        <f t="shared" si="8"/>
        <v>1</v>
      </c>
      <c r="G53" s="92">
        <v>2010609</v>
      </c>
      <c r="H53" s="5">
        <v>2010609</v>
      </c>
      <c r="I53" s="5">
        <f t="shared" si="13"/>
        <v>0</v>
      </c>
      <c r="J53" s="3"/>
      <c r="K53" s="3">
        <f t="shared" si="2"/>
        <v>1</v>
      </c>
      <c r="M53" s="74">
        <v>3030102</v>
      </c>
      <c r="N53" s="81" t="s">
        <v>424</v>
      </c>
      <c r="O53" s="81" t="s">
        <v>357</v>
      </c>
      <c r="P53" s="74" t="s">
        <v>255</v>
      </c>
      <c r="Q53" s="81" t="s">
        <v>393</v>
      </c>
      <c r="R53" s="81" t="s">
        <v>394</v>
      </c>
      <c r="S53" s="74" t="e">
        <f>INDEX(Tabulky_zadani!$F$27:$F$122,MATCH(Q53,Tabulky_zadani!$A$27:$A$122,0))</f>
        <v>#N/A</v>
      </c>
      <c r="T53" s="72"/>
      <c r="U53" s="82"/>
      <c r="V53" s="86">
        <f t="shared" si="14"/>
        <v>0</v>
      </c>
      <c r="W53" s="86"/>
      <c r="X53" s="86"/>
      <c r="Y53" s="86"/>
      <c r="AB53" s="107"/>
      <c r="AE53" s="108">
        <f t="shared" si="15"/>
        <v>5</v>
      </c>
      <c r="AF53" s="109">
        <f t="shared" si="16"/>
        <v>30203</v>
      </c>
      <c r="AG53" s="109">
        <v>30203</v>
      </c>
      <c r="AH53" s="109" t="str">
        <f t="shared" si="17"/>
        <v>Skot od 1 do 2 let – jalovice</v>
      </c>
      <c r="AI53" s="109" t="str">
        <f t="shared" si="19"/>
        <v/>
      </c>
      <c r="AJ53" s="109" t="str">
        <f t="shared" si="19"/>
        <v/>
      </c>
      <c r="AK53" s="109" t="str">
        <f t="shared" si="19"/>
        <v/>
      </c>
      <c r="AL53" s="109" t="str">
        <f t="shared" si="19"/>
        <v/>
      </c>
      <c r="AM53" s="109" t="str">
        <f t="shared" si="19"/>
        <v/>
      </c>
      <c r="AN53" s="109" t="str">
        <f t="shared" si="19"/>
        <v/>
      </c>
      <c r="AO53" s="109" t="str">
        <f t="shared" si="19"/>
        <v/>
      </c>
      <c r="AP53" s="109">
        <f t="shared" si="19"/>
        <v>1</v>
      </c>
      <c r="AQ53" s="109">
        <f t="shared" si="19"/>
        <v>1</v>
      </c>
      <c r="AR53" s="109">
        <f t="shared" si="19"/>
        <v>1</v>
      </c>
      <c r="AS53" s="109" t="str">
        <f t="shared" si="19"/>
        <v/>
      </c>
      <c r="AT53" s="109" t="str">
        <f t="shared" si="19"/>
        <v/>
      </c>
      <c r="AU53" s="109" t="str">
        <f t="shared" si="19"/>
        <v/>
      </c>
    </row>
    <row r="54" spans="1:47" ht="14.25" customHeight="1" x14ac:dyDescent="0.25">
      <c r="F54">
        <f t="shared" si="8"/>
        <v>1</v>
      </c>
      <c r="G54" s="92">
        <v>2010610</v>
      </c>
      <c r="H54" s="5">
        <v>2010610</v>
      </c>
      <c r="I54" s="5">
        <f t="shared" si="13"/>
        <v>0</v>
      </c>
      <c r="J54" s="3"/>
      <c r="K54" s="3">
        <f t="shared" si="2"/>
        <v>1</v>
      </c>
      <c r="M54" s="74">
        <v>3030103</v>
      </c>
      <c r="N54" s="81" t="s">
        <v>359</v>
      </c>
      <c r="O54" s="81"/>
      <c r="P54" s="74" t="s">
        <v>255</v>
      </c>
      <c r="Q54" s="81" t="s">
        <v>423</v>
      </c>
      <c r="R54" s="81" t="s">
        <v>356</v>
      </c>
      <c r="S54" s="74">
        <f>INDEX(Tabulky_zadani!$F$27:$F$122,MATCH(Q54,Tabulky_zadani!$A$27:$A$122,0))</f>
        <v>0</v>
      </c>
      <c r="T54" s="72"/>
      <c r="U54" s="82"/>
      <c r="V54" s="86">
        <f t="shared" si="14"/>
        <v>2</v>
      </c>
      <c r="W54" s="86"/>
      <c r="X54" s="86"/>
      <c r="Y54" s="86"/>
      <c r="AB54" s="107"/>
      <c r="AE54" s="108">
        <f t="shared" si="15"/>
        <v>4</v>
      </c>
      <c r="AF54" s="109">
        <f t="shared" si="16"/>
        <v>30204</v>
      </c>
      <c r="AG54" s="109">
        <v>30204</v>
      </c>
      <c r="AH54" s="109" t="str">
        <f t="shared" si="17"/>
        <v>Býci staří 2 roky a starší</v>
      </c>
      <c r="AI54" s="109" t="str">
        <f t="shared" si="19"/>
        <v/>
      </c>
      <c r="AJ54" s="109" t="str">
        <f t="shared" si="19"/>
        <v/>
      </c>
      <c r="AK54" s="109" t="str">
        <f t="shared" si="19"/>
        <v/>
      </c>
      <c r="AL54" s="109" t="str">
        <f t="shared" si="19"/>
        <v/>
      </c>
      <c r="AM54" s="109" t="str">
        <f t="shared" si="19"/>
        <v/>
      </c>
      <c r="AN54" s="109" t="str">
        <f t="shared" si="19"/>
        <v/>
      </c>
      <c r="AO54" s="109" t="str">
        <f t="shared" si="19"/>
        <v/>
      </c>
      <c r="AP54" s="109">
        <f t="shared" si="19"/>
        <v>1</v>
      </c>
      <c r="AQ54" s="109" t="str">
        <f t="shared" si="19"/>
        <v/>
      </c>
      <c r="AR54" s="109">
        <f t="shared" si="19"/>
        <v>1</v>
      </c>
      <c r="AS54" s="109" t="str">
        <f t="shared" si="19"/>
        <v/>
      </c>
      <c r="AT54" s="109" t="str">
        <f t="shared" si="19"/>
        <v/>
      </c>
      <c r="AU54" s="109" t="str">
        <f t="shared" si="19"/>
        <v/>
      </c>
    </row>
    <row r="55" spans="1:47" ht="14.25" customHeight="1" x14ac:dyDescent="0.25">
      <c r="F55">
        <f t="shared" si="8"/>
        <v>1</v>
      </c>
      <c r="G55" s="92">
        <v>2010611</v>
      </c>
      <c r="H55" s="5">
        <v>2010611</v>
      </c>
      <c r="I55" s="5">
        <f t="shared" si="13"/>
        <v>0</v>
      </c>
      <c r="J55" s="3"/>
      <c r="K55" s="3">
        <f t="shared" si="2"/>
        <v>0</v>
      </c>
      <c r="M55" s="74">
        <v>3030201</v>
      </c>
      <c r="N55" s="74" t="s">
        <v>256</v>
      </c>
      <c r="O55" s="74" t="s">
        <v>6</v>
      </c>
      <c r="P55" s="74" t="s">
        <v>257</v>
      </c>
      <c r="Q55" s="74" t="s">
        <v>395</v>
      </c>
      <c r="R55" s="74" t="s">
        <v>11</v>
      </c>
      <c r="S55" s="74">
        <f>INDEX(Tabulky_zadani!$F$27:$F$122,MATCH(Q55,Tabulky_zadani!$A$27:$A$122,0))</f>
        <v>0</v>
      </c>
      <c r="T55" s="72"/>
      <c r="U55" s="82"/>
      <c r="V55" s="86">
        <f t="shared" si="14"/>
        <v>3</v>
      </c>
      <c r="W55" s="86"/>
      <c r="X55" s="86"/>
      <c r="Y55" s="86"/>
      <c r="AB55" s="107"/>
      <c r="AE55" s="108">
        <f t="shared" si="15"/>
        <v>5</v>
      </c>
      <c r="AF55" s="109">
        <f t="shared" si="16"/>
        <v>30205</v>
      </c>
      <c r="AG55" s="109">
        <v>30205</v>
      </c>
      <c r="AH55" s="109" t="str">
        <f t="shared" si="17"/>
        <v>Chovné jalovice</v>
      </c>
      <c r="AI55" s="109" t="str">
        <f t="shared" si="19"/>
        <v/>
      </c>
      <c r="AJ55" s="109" t="str">
        <f t="shared" si="19"/>
        <v/>
      </c>
      <c r="AK55" s="109" t="str">
        <f t="shared" si="19"/>
        <v/>
      </c>
      <c r="AL55" s="109" t="str">
        <f t="shared" si="19"/>
        <v/>
      </c>
      <c r="AM55" s="109" t="str">
        <f t="shared" si="19"/>
        <v/>
      </c>
      <c r="AN55" s="109" t="str">
        <f t="shared" si="19"/>
        <v/>
      </c>
      <c r="AO55" s="109" t="str">
        <f t="shared" si="19"/>
        <v/>
      </c>
      <c r="AP55" s="109">
        <f t="shared" si="19"/>
        <v>1</v>
      </c>
      <c r="AQ55" s="109">
        <f t="shared" si="19"/>
        <v>1</v>
      </c>
      <c r="AR55" s="109">
        <f t="shared" si="19"/>
        <v>1</v>
      </c>
      <c r="AS55" s="109" t="str">
        <f t="shared" si="19"/>
        <v/>
      </c>
      <c r="AT55" s="109" t="str">
        <f t="shared" si="19"/>
        <v/>
      </c>
      <c r="AU55" s="109" t="str">
        <f t="shared" si="19"/>
        <v/>
      </c>
    </row>
    <row r="56" spans="1:47" ht="14.25" customHeight="1" x14ac:dyDescent="0.25">
      <c r="F56">
        <f t="shared" si="8"/>
        <v>1</v>
      </c>
      <c r="G56" s="92">
        <v>2010612</v>
      </c>
      <c r="H56" s="5">
        <v>2010612</v>
      </c>
      <c r="I56" s="5">
        <f t="shared" si="13"/>
        <v>0</v>
      </c>
      <c r="J56" s="3"/>
      <c r="K56" s="3">
        <f t="shared" si="2"/>
        <v>1</v>
      </c>
      <c r="M56" s="74">
        <v>30401</v>
      </c>
      <c r="N56" s="74" t="s">
        <v>258</v>
      </c>
      <c r="O56" s="74" t="s">
        <v>259</v>
      </c>
      <c r="P56" s="74" t="s">
        <v>260</v>
      </c>
      <c r="Q56" s="74" t="s">
        <v>396</v>
      </c>
      <c r="R56" s="74" t="s">
        <v>108</v>
      </c>
      <c r="S56" s="74">
        <f>INDEX(Tabulky_zadani!$F$27:$F$122,MATCH(Q56,Tabulky_zadani!$A$27:$A$122,0))</f>
        <v>0</v>
      </c>
      <c r="T56" s="72"/>
      <c r="U56" s="82"/>
      <c r="V56" s="86">
        <f t="shared" si="14"/>
        <v>3</v>
      </c>
      <c r="W56" s="86"/>
      <c r="X56" s="86"/>
      <c r="Y56" s="86"/>
      <c r="AB56" s="107"/>
      <c r="AE56" s="108">
        <f t="shared" si="15"/>
        <v>5</v>
      </c>
      <c r="AF56" s="109">
        <f t="shared" si="16"/>
        <v>30206</v>
      </c>
      <c r="AG56" s="109">
        <v>30206</v>
      </c>
      <c r="AH56" s="109" t="str">
        <f t="shared" si="17"/>
        <v>Dojnice</v>
      </c>
      <c r="AI56" s="109" t="str">
        <f t="shared" si="19"/>
        <v/>
      </c>
      <c r="AJ56" s="109" t="str">
        <f t="shared" si="19"/>
        <v/>
      </c>
      <c r="AK56" s="109" t="str">
        <f t="shared" si="19"/>
        <v/>
      </c>
      <c r="AL56" s="109" t="str">
        <f t="shared" si="19"/>
        <v/>
      </c>
      <c r="AM56" s="109" t="str">
        <f t="shared" si="19"/>
        <v/>
      </c>
      <c r="AN56" s="109" t="str">
        <f t="shared" si="19"/>
        <v/>
      </c>
      <c r="AO56" s="109" t="str">
        <f t="shared" si="19"/>
        <v/>
      </c>
      <c r="AP56" s="109">
        <f t="shared" si="19"/>
        <v>1</v>
      </c>
      <c r="AQ56" s="109">
        <f t="shared" si="19"/>
        <v>1</v>
      </c>
      <c r="AR56" s="109">
        <f t="shared" si="19"/>
        <v>1</v>
      </c>
      <c r="AS56" s="109" t="str">
        <f t="shared" si="19"/>
        <v/>
      </c>
      <c r="AT56" s="109" t="str">
        <f t="shared" si="19"/>
        <v/>
      </c>
      <c r="AU56" s="109" t="str">
        <f t="shared" si="19"/>
        <v/>
      </c>
    </row>
    <row r="57" spans="1:47" ht="14.25" customHeight="1" x14ac:dyDescent="0.25">
      <c r="F57">
        <f t="shared" si="8"/>
        <v>1</v>
      </c>
      <c r="G57" s="92">
        <v>2010699</v>
      </c>
      <c r="H57" s="5">
        <v>2010699</v>
      </c>
      <c r="I57" s="5">
        <f t="shared" si="13"/>
        <v>0</v>
      </c>
      <c r="J57" s="3"/>
      <c r="K57" s="3">
        <f t="shared" si="2"/>
        <v>1</v>
      </c>
      <c r="M57" s="74">
        <v>30402</v>
      </c>
      <c r="N57" s="74" t="s">
        <v>109</v>
      </c>
      <c r="O57" s="74" t="s">
        <v>261</v>
      </c>
      <c r="P57" s="74" t="s">
        <v>262</v>
      </c>
      <c r="Q57" s="74" t="s">
        <v>397</v>
      </c>
      <c r="R57" s="74" t="s">
        <v>109</v>
      </c>
      <c r="S57" s="74">
        <f>INDEX(Tabulky_zadani!$F$27:$F$122,MATCH(Q57,Tabulky_zadani!$A$27:$A$122,0))</f>
        <v>0</v>
      </c>
      <c r="T57" s="72"/>
      <c r="U57" s="82"/>
      <c r="V57" s="86">
        <f t="shared" si="14"/>
        <v>3</v>
      </c>
      <c r="W57" s="86"/>
      <c r="X57" s="86"/>
      <c r="Y57" s="86"/>
      <c r="AB57" s="107"/>
      <c r="AE57" s="108">
        <f t="shared" si="15"/>
        <v>4</v>
      </c>
      <c r="AF57" s="109">
        <f t="shared" si="16"/>
        <v>30299</v>
      </c>
      <c r="AG57" s="109">
        <v>30299</v>
      </c>
      <c r="AH57" s="109" t="str">
        <f t="shared" si="17"/>
        <v>Ostatní krávy</v>
      </c>
      <c r="AI57" s="109" t="str">
        <f t="shared" si="19"/>
        <v/>
      </c>
      <c r="AJ57" s="109" t="str">
        <f t="shared" si="19"/>
        <v/>
      </c>
      <c r="AK57" s="109" t="str">
        <f t="shared" si="19"/>
        <v/>
      </c>
      <c r="AL57" s="109" t="str">
        <f t="shared" si="19"/>
        <v/>
      </c>
      <c r="AM57" s="109" t="str">
        <f t="shared" si="19"/>
        <v/>
      </c>
      <c r="AN57" s="109" t="str">
        <f t="shared" si="19"/>
        <v/>
      </c>
      <c r="AO57" s="109" t="str">
        <f t="shared" si="19"/>
        <v/>
      </c>
      <c r="AP57" s="109">
        <f t="shared" si="19"/>
        <v>1</v>
      </c>
      <c r="AQ57" s="109" t="str">
        <f t="shared" si="19"/>
        <v/>
      </c>
      <c r="AR57" s="109">
        <f t="shared" si="19"/>
        <v>1</v>
      </c>
      <c r="AS57" s="109" t="str">
        <f t="shared" si="19"/>
        <v/>
      </c>
      <c r="AT57" s="109" t="str">
        <f t="shared" si="19"/>
        <v/>
      </c>
      <c r="AU57" s="109" t="str">
        <f t="shared" si="19"/>
        <v/>
      </c>
    </row>
    <row r="58" spans="1:47" ht="14.25" customHeight="1" x14ac:dyDescent="0.25">
      <c r="F58">
        <f t="shared" si="8"/>
        <v>1</v>
      </c>
      <c r="G58" s="92">
        <v>2010702</v>
      </c>
      <c r="H58" s="5">
        <v>2010702</v>
      </c>
      <c r="I58" s="5">
        <f t="shared" si="13"/>
        <v>0</v>
      </c>
      <c r="J58" s="3"/>
      <c r="K58" s="3">
        <f t="shared" si="2"/>
        <v>1</v>
      </c>
      <c r="M58" s="74">
        <v>30499</v>
      </c>
      <c r="N58" s="74" t="s">
        <v>110</v>
      </c>
      <c r="O58" s="74" t="s">
        <v>7</v>
      </c>
      <c r="P58" s="74" t="s">
        <v>263</v>
      </c>
      <c r="Q58" s="74" t="s">
        <v>398</v>
      </c>
      <c r="R58" s="74" t="s">
        <v>110</v>
      </c>
      <c r="S58" s="74">
        <f>INDEX(Tabulky_zadani!$F$27:$F$122,MATCH(Q58,Tabulky_zadani!$A$27:$A$122,0))</f>
        <v>0</v>
      </c>
      <c r="T58" s="72"/>
      <c r="U58" s="82"/>
      <c r="V58" s="86">
        <f t="shared" si="14"/>
        <v>3</v>
      </c>
      <c r="W58" s="86"/>
      <c r="X58" s="86"/>
      <c r="Y58" s="86"/>
      <c r="AB58" s="107"/>
      <c r="AE58" s="108">
        <f t="shared" si="15"/>
        <v>3</v>
      </c>
      <c r="AF58" s="109">
        <f t="shared" si="16"/>
        <v>30301</v>
      </c>
      <c r="AG58" s="109">
        <v>3030101</v>
      </c>
      <c r="AH58" s="109" t="str">
        <f t="shared" si="17"/>
        <v>Bahnice</v>
      </c>
      <c r="AI58" s="109" t="str">
        <f t="shared" si="19"/>
        <v/>
      </c>
      <c r="AJ58" s="109" t="str">
        <f t="shared" si="19"/>
        <v/>
      </c>
      <c r="AK58" s="109" t="str">
        <f t="shared" si="19"/>
        <v/>
      </c>
      <c r="AL58" s="109" t="str">
        <f t="shared" si="19"/>
        <v/>
      </c>
      <c r="AM58" s="109" t="str">
        <f t="shared" si="19"/>
        <v/>
      </c>
      <c r="AN58" s="109" t="str">
        <f t="shared" si="19"/>
        <v/>
      </c>
      <c r="AO58" s="109" t="str">
        <f t="shared" si="19"/>
        <v/>
      </c>
      <c r="AP58" s="109">
        <f t="shared" si="19"/>
        <v>1</v>
      </c>
      <c r="AQ58" s="109" t="str">
        <f t="shared" si="19"/>
        <v/>
      </c>
      <c r="AR58" s="109" t="str">
        <f t="shared" si="19"/>
        <v/>
      </c>
      <c r="AS58" s="109" t="str">
        <f t="shared" si="19"/>
        <v/>
      </c>
      <c r="AT58" s="109" t="str">
        <f t="shared" si="19"/>
        <v/>
      </c>
      <c r="AU58" s="109" t="str">
        <f t="shared" si="19"/>
        <v/>
      </c>
    </row>
    <row r="59" spans="1:47" ht="14.25" customHeight="1" x14ac:dyDescent="0.25">
      <c r="F59">
        <f t="shared" si="8"/>
        <v>1</v>
      </c>
      <c r="G59" s="92">
        <v>2010801</v>
      </c>
      <c r="H59" s="5">
        <v>2010801</v>
      </c>
      <c r="I59" s="5">
        <f t="shared" si="13"/>
        <v>0</v>
      </c>
      <c r="J59" s="3"/>
      <c r="K59" s="3">
        <f t="shared" si="2"/>
        <v>1</v>
      </c>
      <c r="M59" s="74">
        <v>30501</v>
      </c>
      <c r="N59" s="74" t="s">
        <v>264</v>
      </c>
      <c r="O59" s="74" t="s">
        <v>9</v>
      </c>
      <c r="P59" s="74" t="s">
        <v>265</v>
      </c>
      <c r="Q59" s="74" t="s">
        <v>399</v>
      </c>
      <c r="R59" s="74" t="s">
        <v>111</v>
      </c>
      <c r="S59" s="74">
        <f>INDEX(Tabulky_zadani!$F$27:$F$122,MATCH(Q59,Tabulky_zadani!$A$27:$A$122,0))</f>
        <v>0</v>
      </c>
      <c r="T59" s="72"/>
      <c r="U59" s="82"/>
      <c r="V59" s="86">
        <f t="shared" si="14"/>
        <v>3</v>
      </c>
      <c r="W59" s="86"/>
      <c r="X59" s="86"/>
      <c r="Y59" s="86"/>
      <c r="AB59" s="107"/>
      <c r="AE59" s="108">
        <f t="shared" si="15"/>
        <v>0</v>
      </c>
      <c r="AF59" s="109">
        <f t="shared" si="16"/>
        <v>30301</v>
      </c>
      <c r="AG59" s="109">
        <v>3030102</v>
      </c>
      <c r="AH59" s="109" t="str">
        <f t="shared" si="17"/>
        <v>Bahnice</v>
      </c>
      <c r="AI59" s="109" t="str">
        <f t="shared" si="19"/>
        <v/>
      </c>
      <c r="AJ59" s="109" t="str">
        <f t="shared" si="19"/>
        <v/>
      </c>
      <c r="AK59" s="109" t="str">
        <f t="shared" si="19"/>
        <v/>
      </c>
      <c r="AL59" s="109" t="str">
        <f t="shared" si="19"/>
        <v/>
      </c>
      <c r="AM59" s="109" t="str">
        <f t="shared" si="19"/>
        <v/>
      </c>
      <c r="AN59" s="109" t="str">
        <f t="shared" si="19"/>
        <v/>
      </c>
      <c r="AO59" s="109" t="str">
        <f t="shared" si="19"/>
        <v/>
      </c>
      <c r="AP59" s="109" t="str">
        <f t="shared" si="19"/>
        <v/>
      </c>
      <c r="AQ59" s="109" t="str">
        <f t="shared" si="19"/>
        <v/>
      </c>
      <c r="AR59" s="109" t="str">
        <f t="shared" si="19"/>
        <v/>
      </c>
      <c r="AS59" s="109" t="str">
        <f t="shared" si="19"/>
        <v/>
      </c>
      <c r="AT59" s="109" t="str">
        <f t="shared" si="19"/>
        <v/>
      </c>
      <c r="AU59" s="109" t="str">
        <f t="shared" si="19"/>
        <v/>
      </c>
    </row>
    <row r="60" spans="1:47" ht="14.25" customHeight="1" x14ac:dyDescent="0.25">
      <c r="F60">
        <f t="shared" si="8"/>
        <v>1</v>
      </c>
      <c r="G60" s="92">
        <v>2010802</v>
      </c>
      <c r="H60" s="5">
        <v>2010802</v>
      </c>
      <c r="I60" s="5">
        <f t="shared" si="13"/>
        <v>0</v>
      </c>
      <c r="J60" s="3"/>
      <c r="K60" s="3">
        <f t="shared" si="2"/>
        <v>1</v>
      </c>
      <c r="M60" s="74">
        <v>30502</v>
      </c>
      <c r="N60" s="74" t="s">
        <v>12</v>
      </c>
      <c r="O60" s="74" t="s">
        <v>10</v>
      </c>
      <c r="P60" s="74" t="s">
        <v>266</v>
      </c>
      <c r="Q60" s="74" t="s">
        <v>400</v>
      </c>
      <c r="R60" s="74" t="s">
        <v>112</v>
      </c>
      <c r="S60" s="74">
        <f>INDEX(Tabulky_zadani!$F$27:$F$122,MATCH(Q60,Tabulky_zadani!$A$27:$A$122,0))</f>
        <v>0</v>
      </c>
      <c r="T60" s="72"/>
      <c r="U60" s="82"/>
      <c r="V60" s="86">
        <f t="shared" si="14"/>
        <v>3</v>
      </c>
      <c r="W60" s="86"/>
      <c r="X60" s="86"/>
      <c r="Y60" s="86"/>
      <c r="AB60" s="107"/>
      <c r="AE60" s="108">
        <f t="shared" si="15"/>
        <v>3</v>
      </c>
      <c r="AF60" s="109">
        <f t="shared" si="16"/>
        <v>30302</v>
      </c>
      <c r="AG60" s="109">
        <v>3030201</v>
      </c>
      <c r="AH60" s="109" t="str">
        <f t="shared" si="17"/>
        <v>Kozy, chovné samice</v>
      </c>
      <c r="AI60" s="109" t="str">
        <f t="shared" si="19"/>
        <v/>
      </c>
      <c r="AJ60" s="109" t="str">
        <f t="shared" si="19"/>
        <v/>
      </c>
      <c r="AK60" s="109" t="str">
        <f t="shared" si="19"/>
        <v/>
      </c>
      <c r="AL60" s="109" t="str">
        <f t="shared" si="19"/>
        <v/>
      </c>
      <c r="AM60" s="109" t="str">
        <f t="shared" si="19"/>
        <v/>
      </c>
      <c r="AN60" s="109" t="str">
        <f t="shared" si="19"/>
        <v/>
      </c>
      <c r="AO60" s="109" t="str">
        <f t="shared" si="19"/>
        <v/>
      </c>
      <c r="AP60" s="109">
        <f t="shared" si="19"/>
        <v>1</v>
      </c>
      <c r="AQ60" s="109" t="str">
        <f t="shared" si="19"/>
        <v/>
      </c>
      <c r="AR60" s="109" t="str">
        <f t="shared" si="19"/>
        <v/>
      </c>
      <c r="AS60" s="109" t="str">
        <f t="shared" si="19"/>
        <v/>
      </c>
      <c r="AT60" s="109" t="str">
        <f t="shared" si="19"/>
        <v/>
      </c>
      <c r="AU60" s="109" t="str">
        <f t="shared" si="19"/>
        <v/>
      </c>
    </row>
    <row r="61" spans="1:47" ht="14.25" customHeight="1" x14ac:dyDescent="0.25">
      <c r="F61">
        <f t="shared" si="8"/>
        <v>1</v>
      </c>
      <c r="G61" s="9">
        <v>2011201</v>
      </c>
      <c r="H61" s="9">
        <v>2011201</v>
      </c>
      <c r="I61" s="9">
        <f t="shared" si="13"/>
        <v>0</v>
      </c>
      <c r="J61" s="3"/>
      <c r="K61" s="3">
        <f t="shared" si="2"/>
        <v>1</v>
      </c>
      <c r="M61" s="103">
        <v>30503</v>
      </c>
      <c r="N61" s="103" t="s">
        <v>267</v>
      </c>
      <c r="O61" s="103" t="s">
        <v>268</v>
      </c>
      <c r="P61" s="103" t="s">
        <v>269</v>
      </c>
      <c r="Q61" s="103" t="s">
        <v>401</v>
      </c>
      <c r="R61" s="103" t="s">
        <v>113</v>
      </c>
      <c r="S61" s="103" t="e">
        <f>INDEX(Tabulky_zadani!$F$27:$F$122,MATCH(Q61,Tabulky_zadani!$A$27:$A$122,0))</f>
        <v>#N/A</v>
      </c>
      <c r="T61" s="104"/>
      <c r="U61" s="82"/>
      <c r="V61" s="86">
        <f t="shared" si="14"/>
        <v>0</v>
      </c>
      <c r="W61" s="86"/>
      <c r="X61" s="86"/>
      <c r="Y61" s="86"/>
      <c r="AB61" s="107"/>
      <c r="AE61" s="108">
        <f t="shared" si="15"/>
        <v>3</v>
      </c>
      <c r="AF61" s="109">
        <f t="shared" si="16"/>
        <v>30302</v>
      </c>
      <c r="AG61" s="109">
        <v>3030299</v>
      </c>
      <c r="AH61" s="109" t="e">
        <f t="shared" si="17"/>
        <v>#N/A</v>
      </c>
      <c r="AI61" s="109" t="str">
        <f t="shared" si="19"/>
        <v/>
      </c>
      <c r="AJ61" s="109" t="str">
        <f t="shared" si="19"/>
        <v/>
      </c>
      <c r="AK61" s="109" t="str">
        <f t="shared" si="19"/>
        <v/>
      </c>
      <c r="AL61" s="109" t="str">
        <f t="shared" si="19"/>
        <v/>
      </c>
      <c r="AM61" s="109" t="str">
        <f t="shared" si="19"/>
        <v/>
      </c>
      <c r="AN61" s="109" t="str">
        <f t="shared" si="19"/>
        <v/>
      </c>
      <c r="AO61" s="109" t="str">
        <f t="shared" si="19"/>
        <v/>
      </c>
      <c r="AP61" s="109">
        <f t="shared" si="19"/>
        <v>1</v>
      </c>
      <c r="AQ61" s="109" t="str">
        <f t="shared" si="19"/>
        <v/>
      </c>
      <c r="AR61" s="109" t="str">
        <f t="shared" si="19"/>
        <v/>
      </c>
      <c r="AS61" s="109" t="str">
        <f t="shared" si="19"/>
        <v/>
      </c>
      <c r="AT61" s="109" t="str">
        <f t="shared" si="19"/>
        <v/>
      </c>
      <c r="AU61" s="109" t="str">
        <f t="shared" si="19"/>
        <v/>
      </c>
    </row>
    <row r="62" spans="1:47" ht="14.25" customHeight="1" x14ac:dyDescent="0.25">
      <c r="F62">
        <f t="shared" si="8"/>
        <v>1</v>
      </c>
      <c r="G62" s="92">
        <v>3030101</v>
      </c>
      <c r="H62" s="5">
        <v>3030101</v>
      </c>
      <c r="I62" s="5">
        <f t="shared" si="13"/>
        <v>0</v>
      </c>
      <c r="J62" s="3"/>
      <c r="K62" s="3">
        <f t="shared" si="2"/>
        <v>1</v>
      </c>
      <c r="M62" s="78">
        <v>30504</v>
      </c>
      <c r="N62" s="78" t="s">
        <v>403</v>
      </c>
      <c r="O62" s="78" t="s">
        <v>413</v>
      </c>
      <c r="P62" s="78" t="s">
        <v>403</v>
      </c>
      <c r="Q62" s="78" t="s">
        <v>402</v>
      </c>
      <c r="R62" s="78" t="s">
        <v>113</v>
      </c>
      <c r="S62" s="78">
        <f>INDEX(Tabulky_zadani!$F$27:$F$122,MATCH(Q62,Tabulky_zadani!$A$27:$A$122,0))</f>
        <v>0</v>
      </c>
      <c r="T62" s="78"/>
      <c r="U62" s="82"/>
      <c r="V62" s="86">
        <f t="shared" si="14"/>
        <v>3</v>
      </c>
      <c r="W62" s="86"/>
      <c r="X62" s="86"/>
      <c r="Y62" s="86"/>
      <c r="AB62" s="107"/>
      <c r="AE62" s="108">
        <f t="shared" si="15"/>
        <v>3</v>
      </c>
      <c r="AF62" s="109">
        <f t="shared" si="16"/>
        <v>30401</v>
      </c>
      <c r="AG62" s="109">
        <v>30401</v>
      </c>
      <c r="AH62" s="109" t="str">
        <f t="shared" si="17"/>
        <v>Selata</v>
      </c>
      <c r="AI62" s="109" t="str">
        <f t="shared" ref="AI62:AU74" si="20">IF(COUNTIFS($G$2:$G$266,AI$1,$H$2:$H$266,$AG62)=0,"",COUNTIFS($G$2:$G$266,AI$1,$H$2:$H$266,$AG62))</f>
        <v/>
      </c>
      <c r="AJ62" s="109" t="str">
        <f t="shared" si="20"/>
        <v/>
      </c>
      <c r="AK62" s="109" t="str">
        <f t="shared" si="20"/>
        <v/>
      </c>
      <c r="AL62" s="109" t="str">
        <f t="shared" si="20"/>
        <v/>
      </c>
      <c r="AM62" s="109" t="str">
        <f t="shared" si="20"/>
        <v/>
      </c>
      <c r="AN62" s="109" t="str">
        <f t="shared" si="20"/>
        <v/>
      </c>
      <c r="AO62" s="109" t="str">
        <f t="shared" si="20"/>
        <v/>
      </c>
      <c r="AP62" s="109" t="str">
        <f t="shared" si="20"/>
        <v/>
      </c>
      <c r="AQ62" s="109" t="str">
        <f t="shared" si="20"/>
        <v/>
      </c>
      <c r="AR62" s="109" t="str">
        <f t="shared" si="20"/>
        <v/>
      </c>
      <c r="AS62" s="109">
        <f t="shared" si="20"/>
        <v>1</v>
      </c>
      <c r="AT62" s="109">
        <f t="shared" si="20"/>
        <v>1</v>
      </c>
      <c r="AU62" s="109" t="str">
        <f t="shared" si="20"/>
        <v/>
      </c>
    </row>
    <row r="63" spans="1:47" ht="14.25" customHeight="1" x14ac:dyDescent="0.25">
      <c r="F63" s="118">
        <f t="shared" ref="F63" si="21">IF(G63=H63,1,0)</f>
        <v>1</v>
      </c>
      <c r="G63" s="119">
        <v>3030103</v>
      </c>
      <c r="H63" s="119">
        <v>3030103</v>
      </c>
      <c r="I63" s="119">
        <f t="shared" si="13"/>
        <v>0</v>
      </c>
      <c r="J63" s="3"/>
      <c r="K63" s="3">
        <f t="shared" si="2"/>
        <v>1</v>
      </c>
      <c r="M63" s="78">
        <v>30505</v>
      </c>
      <c r="N63" s="78" t="s">
        <v>405</v>
      </c>
      <c r="O63" s="78" t="s">
        <v>415</v>
      </c>
      <c r="P63" s="78" t="s">
        <v>405</v>
      </c>
      <c r="Q63" s="78" t="s">
        <v>404</v>
      </c>
      <c r="R63" s="78" t="s">
        <v>113</v>
      </c>
      <c r="S63" s="78">
        <f>INDEX(Tabulky_zadani!$F$27:$F$122,MATCH(Q63,Tabulky_zadani!$A$27:$A$122,0))</f>
        <v>0</v>
      </c>
      <c r="T63" s="78"/>
      <c r="U63" s="82"/>
      <c r="V63" s="86">
        <f t="shared" si="14"/>
        <v>3</v>
      </c>
      <c r="W63" s="86"/>
      <c r="X63" s="86"/>
      <c r="Y63" s="86"/>
      <c r="AB63" s="107"/>
      <c r="AE63" s="108">
        <f t="shared" si="15"/>
        <v>3</v>
      </c>
      <c r="AF63" s="109">
        <f t="shared" si="16"/>
        <v>30402</v>
      </c>
      <c r="AG63" s="109">
        <v>30402</v>
      </c>
      <c r="AH63" s="109" t="str">
        <f t="shared" si="17"/>
        <v>Chovné prasnice</v>
      </c>
      <c r="AI63" s="109" t="str">
        <f t="shared" si="20"/>
        <v/>
      </c>
      <c r="AJ63" s="109" t="str">
        <f t="shared" si="20"/>
        <v/>
      </c>
      <c r="AK63" s="109" t="str">
        <f t="shared" si="20"/>
        <v/>
      </c>
      <c r="AL63" s="109" t="str">
        <f t="shared" si="20"/>
        <v/>
      </c>
      <c r="AM63" s="109" t="str">
        <f t="shared" si="20"/>
        <v/>
      </c>
      <c r="AN63" s="109" t="str">
        <f t="shared" si="20"/>
        <v/>
      </c>
      <c r="AO63" s="109" t="str">
        <f t="shared" si="20"/>
        <v/>
      </c>
      <c r="AP63" s="109" t="str">
        <f t="shared" si="20"/>
        <v/>
      </c>
      <c r="AQ63" s="109" t="str">
        <f t="shared" si="20"/>
        <v/>
      </c>
      <c r="AR63" s="109" t="str">
        <f t="shared" si="20"/>
        <v/>
      </c>
      <c r="AS63" s="109">
        <f t="shared" si="20"/>
        <v>1</v>
      </c>
      <c r="AT63" s="109">
        <f t="shared" si="20"/>
        <v>1</v>
      </c>
      <c r="AU63" s="109" t="str">
        <f t="shared" si="20"/>
        <v/>
      </c>
    </row>
    <row r="64" spans="1:47" ht="14.25" customHeight="1" x14ac:dyDescent="0.25">
      <c r="F64">
        <f t="shared" si="8"/>
        <v>1</v>
      </c>
      <c r="G64" s="92">
        <v>3030201</v>
      </c>
      <c r="H64" s="5">
        <v>3030201</v>
      </c>
      <c r="I64" s="5">
        <f t="shared" si="13"/>
        <v>0</v>
      </c>
      <c r="J64" s="3"/>
      <c r="K64" s="3">
        <f t="shared" si="2"/>
        <v>1</v>
      </c>
      <c r="M64" s="78">
        <v>30506</v>
      </c>
      <c r="N64" s="78" t="s">
        <v>407</v>
      </c>
      <c r="O64" s="78" t="s">
        <v>416</v>
      </c>
      <c r="P64" s="78" t="s">
        <v>407</v>
      </c>
      <c r="Q64" s="78" t="s">
        <v>406</v>
      </c>
      <c r="R64" s="78" t="s">
        <v>113</v>
      </c>
      <c r="S64" s="78">
        <f>INDEX(Tabulky_zadani!$F$27:$F$122,MATCH(Q64,Tabulky_zadani!$A$27:$A$122,0))</f>
        <v>0</v>
      </c>
      <c r="T64" s="78"/>
      <c r="U64" s="82"/>
      <c r="V64" s="86">
        <f t="shared" si="14"/>
        <v>3</v>
      </c>
      <c r="W64" s="86"/>
      <c r="X64" s="86"/>
      <c r="Y64" s="86"/>
      <c r="AB64" s="107"/>
      <c r="AE64" s="108">
        <f t="shared" si="15"/>
        <v>3</v>
      </c>
      <c r="AF64" s="109">
        <f t="shared" si="16"/>
        <v>30499</v>
      </c>
      <c r="AG64" s="109">
        <v>30499</v>
      </c>
      <c r="AH64" s="109" t="str">
        <f t="shared" si="17"/>
        <v>Výkrm prasat</v>
      </c>
      <c r="AI64" s="109" t="str">
        <f t="shared" si="20"/>
        <v/>
      </c>
      <c r="AJ64" s="109" t="str">
        <f t="shared" si="20"/>
        <v/>
      </c>
      <c r="AK64" s="109" t="str">
        <f t="shared" si="20"/>
        <v/>
      </c>
      <c r="AL64" s="109" t="str">
        <f t="shared" si="20"/>
        <v/>
      </c>
      <c r="AM64" s="109" t="str">
        <f t="shared" si="20"/>
        <v/>
      </c>
      <c r="AN64" s="109" t="str">
        <f t="shared" si="20"/>
        <v/>
      </c>
      <c r="AO64" s="109" t="str">
        <f t="shared" si="20"/>
        <v/>
      </c>
      <c r="AP64" s="109" t="str">
        <f t="shared" si="20"/>
        <v/>
      </c>
      <c r="AQ64" s="109" t="str">
        <f t="shared" si="20"/>
        <v/>
      </c>
      <c r="AR64" s="109" t="str">
        <f t="shared" si="20"/>
        <v/>
      </c>
      <c r="AS64" s="109">
        <f t="shared" si="20"/>
        <v>1</v>
      </c>
      <c r="AT64" s="109">
        <f t="shared" si="20"/>
        <v>1</v>
      </c>
      <c r="AU64" s="109" t="str">
        <f t="shared" si="20"/>
        <v/>
      </c>
    </row>
    <row r="65" spans="6:47" ht="14.25" customHeight="1" x14ac:dyDescent="0.25">
      <c r="F65">
        <f t="shared" si="8"/>
        <v>1</v>
      </c>
      <c r="G65" s="92">
        <v>3030299</v>
      </c>
      <c r="H65" s="5">
        <v>3030299</v>
      </c>
      <c r="I65" s="5">
        <f t="shared" si="13"/>
        <v>0</v>
      </c>
      <c r="J65" s="3"/>
      <c r="K65" s="3">
        <f t="shared" si="2"/>
        <v>0</v>
      </c>
      <c r="M65" s="80">
        <v>30509</v>
      </c>
      <c r="N65" s="80" t="s">
        <v>354</v>
      </c>
      <c r="O65" s="80" t="s">
        <v>417</v>
      </c>
      <c r="P65" s="80" t="s">
        <v>354</v>
      </c>
      <c r="Q65" s="80" t="s">
        <v>408</v>
      </c>
      <c r="R65" s="80" t="s">
        <v>113</v>
      </c>
      <c r="S65" s="80">
        <f>INDEX(Tabulky_zadani!$F$27:$F$122,MATCH(Q65,Tabulky_zadani!$A$27:$A$122,0))</f>
        <v>0</v>
      </c>
      <c r="T65" s="72"/>
      <c r="U65" s="82"/>
      <c r="V65" s="86">
        <f t="shared" si="14"/>
        <v>3</v>
      </c>
      <c r="W65" s="86"/>
      <c r="X65" s="86"/>
      <c r="Y65" s="86"/>
      <c r="AB65" s="107"/>
      <c r="AE65" s="108">
        <f t="shared" si="15"/>
        <v>3</v>
      </c>
      <c r="AF65" s="109">
        <f t="shared" si="16"/>
        <v>30501</v>
      </c>
      <c r="AG65" s="109">
        <v>30501</v>
      </c>
      <c r="AH65" s="109" t="str">
        <f t="shared" si="17"/>
        <v>Jatečná kuřata</v>
      </c>
      <c r="AI65" s="109" t="str">
        <f t="shared" si="20"/>
        <v/>
      </c>
      <c r="AJ65" s="109" t="str">
        <f t="shared" si="20"/>
        <v/>
      </c>
      <c r="AK65" s="109" t="str">
        <f t="shared" si="20"/>
        <v/>
      </c>
      <c r="AL65" s="109" t="str">
        <f t="shared" si="20"/>
        <v/>
      </c>
      <c r="AM65" s="109" t="str">
        <f t="shared" si="20"/>
        <v/>
      </c>
      <c r="AN65" s="109" t="str">
        <f t="shared" si="20"/>
        <v/>
      </c>
      <c r="AO65" s="109" t="str">
        <f t="shared" si="20"/>
        <v/>
      </c>
      <c r="AP65" s="109" t="str">
        <f t="shared" si="20"/>
        <v/>
      </c>
      <c r="AQ65" s="109" t="str">
        <f t="shared" si="20"/>
        <v/>
      </c>
      <c r="AR65" s="109" t="str">
        <f t="shared" si="20"/>
        <v/>
      </c>
      <c r="AS65" s="109">
        <f t="shared" si="20"/>
        <v>1</v>
      </c>
      <c r="AT65" s="109" t="str">
        <f t="shared" si="20"/>
        <v/>
      </c>
      <c r="AU65" s="109">
        <f t="shared" si="20"/>
        <v>1</v>
      </c>
    </row>
    <row r="66" spans="6:47" ht="14.25" customHeight="1" x14ac:dyDescent="0.25">
      <c r="F66">
        <f t="shared" si="8"/>
        <v>1</v>
      </c>
      <c r="G66" s="92">
        <v>201070101</v>
      </c>
      <c r="H66" s="5">
        <v>201070101</v>
      </c>
      <c r="I66" s="5">
        <f t="shared" ref="I66:I67" si="22">IF(ISERROR(MATCH(H66,$M$2:$M$101,0)),0,INDEX($S$2:$S$101,MATCH(H66,$M$2:$M$101,0)))</f>
        <v>0</v>
      </c>
      <c r="J66" s="3"/>
      <c r="K66" s="3">
        <f t="shared" ref="K66:K129" si="23">COUNTIF($M$2:$M$101,H66)</f>
        <v>1</v>
      </c>
      <c r="M66" s="78">
        <v>30599</v>
      </c>
      <c r="N66" s="78" t="s">
        <v>410</v>
      </c>
      <c r="O66" s="78" t="s">
        <v>414</v>
      </c>
      <c r="P66" s="78" t="s">
        <v>410</v>
      </c>
      <c r="Q66" s="78" t="s">
        <v>409</v>
      </c>
      <c r="R66" s="78" t="s">
        <v>113</v>
      </c>
      <c r="S66" s="78">
        <f>INDEX(Tabulky_zadani!$F$27:$F$122,MATCH(Q66,Tabulky_zadani!$A$27:$A$122,0))</f>
        <v>0</v>
      </c>
      <c r="T66" s="72"/>
      <c r="U66" s="82"/>
      <c r="V66" s="86">
        <f t="shared" ref="V66:V101" si="24">COUNTIF($H$2:$H$266,M66)</f>
        <v>3</v>
      </c>
      <c r="W66" s="86"/>
      <c r="X66" s="86"/>
      <c r="Y66" s="86"/>
      <c r="AB66" s="107"/>
      <c r="AE66" s="108">
        <f t="shared" ref="AE66:AE74" si="25">COUNTIF($H$2:$H$266,AG66)</f>
        <v>3</v>
      </c>
      <c r="AF66" s="109">
        <f t="shared" ref="AF66:AF74" si="26">VALUE(LEFT(AG66,5))</f>
        <v>30502</v>
      </c>
      <c r="AG66" s="109">
        <v>30502</v>
      </c>
      <c r="AH66" s="109" t="str">
        <f t="shared" ref="AH66:AH74" si="27">TRIM(INDEX($P$2:$P$101,MATCH($AG66,$M$2:$M$101,0)))</f>
        <v>Nosnice</v>
      </c>
      <c r="AI66" s="109" t="str">
        <f t="shared" si="20"/>
        <v/>
      </c>
      <c r="AJ66" s="109" t="str">
        <f t="shared" si="20"/>
        <v/>
      </c>
      <c r="AK66" s="109" t="str">
        <f t="shared" si="20"/>
        <v/>
      </c>
      <c r="AL66" s="109" t="str">
        <f t="shared" si="20"/>
        <v/>
      </c>
      <c r="AM66" s="109" t="str">
        <f t="shared" si="20"/>
        <v/>
      </c>
      <c r="AN66" s="109" t="str">
        <f t="shared" si="20"/>
        <v/>
      </c>
      <c r="AO66" s="109" t="str">
        <f t="shared" si="20"/>
        <v/>
      </c>
      <c r="AP66" s="109" t="str">
        <f t="shared" si="20"/>
        <v/>
      </c>
      <c r="AQ66" s="109" t="str">
        <f t="shared" si="20"/>
        <v/>
      </c>
      <c r="AR66" s="109" t="str">
        <f t="shared" si="20"/>
        <v/>
      </c>
      <c r="AS66" s="109">
        <f t="shared" si="20"/>
        <v>1</v>
      </c>
      <c r="AT66" s="109" t="str">
        <f t="shared" si="20"/>
        <v/>
      </c>
      <c r="AU66" s="109">
        <f t="shared" si="20"/>
        <v>1</v>
      </c>
    </row>
    <row r="67" spans="6:47" ht="14.25" customHeight="1" x14ac:dyDescent="0.25">
      <c r="F67">
        <f t="shared" ref="F67:F130" si="28">IF(G67=H67,1,0)</f>
        <v>1</v>
      </c>
      <c r="G67" s="92">
        <v>201070102</v>
      </c>
      <c r="H67" s="5">
        <v>201070102</v>
      </c>
      <c r="I67" s="5">
        <f t="shared" si="22"/>
        <v>0</v>
      </c>
      <c r="J67" s="3"/>
      <c r="K67" s="3">
        <f t="shared" si="23"/>
        <v>1</v>
      </c>
      <c r="M67" s="74">
        <v>30600</v>
      </c>
      <c r="N67" s="74" t="s">
        <v>270</v>
      </c>
      <c r="O67" s="74" t="s">
        <v>271</v>
      </c>
      <c r="P67" s="74" t="s">
        <v>272</v>
      </c>
      <c r="Q67" s="74" t="s">
        <v>411</v>
      </c>
      <c r="R67" s="74" t="s">
        <v>114</v>
      </c>
      <c r="S67" s="74">
        <f>INDEX(Tabulky_zadani!$F$27:$F$122,MATCH(Q67,Tabulky_zadani!$A$27:$A$122,0))</f>
        <v>0</v>
      </c>
      <c r="T67" s="79"/>
      <c r="U67" s="82"/>
      <c r="V67" s="86">
        <f t="shared" si="24"/>
        <v>2</v>
      </c>
      <c r="W67" s="86"/>
      <c r="X67" s="86"/>
      <c r="Y67" s="86"/>
      <c r="AB67" s="107"/>
      <c r="AE67" s="108">
        <f t="shared" si="25"/>
        <v>3</v>
      </c>
      <c r="AF67" s="109">
        <f t="shared" si="26"/>
        <v>30504</v>
      </c>
      <c r="AG67" s="109">
        <v>30504</v>
      </c>
      <c r="AH67" s="109" t="str">
        <f t="shared" si="27"/>
        <v>Krůty a krocani</v>
      </c>
      <c r="AI67" s="109" t="str">
        <f t="shared" si="20"/>
        <v/>
      </c>
      <c r="AJ67" s="109" t="str">
        <f t="shared" si="20"/>
        <v/>
      </c>
      <c r="AK67" s="109" t="str">
        <f t="shared" si="20"/>
        <v/>
      </c>
      <c r="AL67" s="109" t="str">
        <f t="shared" si="20"/>
        <v/>
      </c>
      <c r="AM67" s="109" t="str">
        <f t="shared" si="20"/>
        <v/>
      </c>
      <c r="AN67" s="109" t="str">
        <f t="shared" si="20"/>
        <v/>
      </c>
      <c r="AO67" s="109" t="str">
        <f t="shared" si="20"/>
        <v/>
      </c>
      <c r="AP67" s="109" t="str">
        <f t="shared" si="20"/>
        <v/>
      </c>
      <c r="AQ67" s="109" t="str">
        <f t="shared" si="20"/>
        <v/>
      </c>
      <c r="AR67" s="109" t="str">
        <f t="shared" si="20"/>
        <v/>
      </c>
      <c r="AS67" s="109">
        <f t="shared" si="20"/>
        <v>1</v>
      </c>
      <c r="AT67" s="109" t="str">
        <f t="shared" si="20"/>
        <v/>
      </c>
      <c r="AU67" s="109">
        <f t="shared" si="20"/>
        <v>1</v>
      </c>
    </row>
    <row r="68" spans="6:47" ht="14.25" customHeight="1" x14ac:dyDescent="0.25">
      <c r="F68">
        <f t="shared" si="28"/>
        <v>0</v>
      </c>
      <c r="G68" s="139" t="s">
        <v>126</v>
      </c>
      <c r="H68" s="139">
        <v>20105</v>
      </c>
      <c r="I68" s="139">
        <f>IF(ISERROR(MATCH(H68,$M$2:$M$101,0)),0,INDEX($S$2:$S$101,MATCH(H68,$M$2:$M$101,0)))*(1-INDEX($T$2:$T$101,MATCH(H68,$M$2:$M$101,0)))</f>
        <v>0</v>
      </c>
      <c r="J68" s="3"/>
      <c r="K68" s="3">
        <f t="shared" si="23"/>
        <v>1</v>
      </c>
      <c r="M68" s="134">
        <v>30901</v>
      </c>
      <c r="N68" s="134" t="s">
        <v>435</v>
      </c>
      <c r="O68" s="134"/>
      <c r="P68" s="134" t="s">
        <v>435</v>
      </c>
      <c r="Q68" s="134" t="s">
        <v>465</v>
      </c>
      <c r="R68" s="134" t="s">
        <v>435</v>
      </c>
      <c r="S68" s="134">
        <f>INDEX(Tabulky_zadani!$F$27:$F$122,MATCH(Q68,Tabulky_zadani!$A$27:$A$122,0))</f>
        <v>0</v>
      </c>
      <c r="T68" s="79"/>
      <c r="U68" s="82"/>
      <c r="V68" s="86">
        <f t="shared" si="24"/>
        <v>2</v>
      </c>
      <c r="W68" s="86"/>
      <c r="X68" s="86"/>
      <c r="Y68" s="86"/>
      <c r="AB68" s="107"/>
      <c r="AE68" s="108">
        <f t="shared" si="25"/>
        <v>3</v>
      </c>
      <c r="AF68" s="109">
        <f t="shared" si="26"/>
        <v>30505</v>
      </c>
      <c r="AG68" s="109">
        <v>30505</v>
      </c>
      <c r="AH68" s="109" t="str">
        <f t="shared" si="27"/>
        <v>Kachny</v>
      </c>
      <c r="AI68" s="109" t="str">
        <f t="shared" si="20"/>
        <v/>
      </c>
      <c r="AJ68" s="109" t="str">
        <f t="shared" si="20"/>
        <v/>
      </c>
      <c r="AK68" s="109" t="str">
        <f t="shared" si="20"/>
        <v/>
      </c>
      <c r="AL68" s="109" t="str">
        <f t="shared" si="20"/>
        <v/>
      </c>
      <c r="AM68" s="109" t="str">
        <f t="shared" si="20"/>
        <v/>
      </c>
      <c r="AN68" s="109" t="str">
        <f t="shared" si="20"/>
        <v/>
      </c>
      <c r="AO68" s="109" t="str">
        <f t="shared" si="20"/>
        <v/>
      </c>
      <c r="AP68" s="109" t="str">
        <f t="shared" si="20"/>
        <v/>
      </c>
      <c r="AQ68" s="109" t="str">
        <f t="shared" si="20"/>
        <v/>
      </c>
      <c r="AR68" s="109" t="str">
        <f t="shared" si="20"/>
        <v/>
      </c>
      <c r="AS68" s="109">
        <f t="shared" si="20"/>
        <v>1</v>
      </c>
      <c r="AT68" s="109" t="str">
        <f t="shared" si="20"/>
        <v/>
      </c>
      <c r="AU68" s="109">
        <f t="shared" si="20"/>
        <v>1</v>
      </c>
    </row>
    <row r="69" spans="6:47" ht="14.25" customHeight="1" x14ac:dyDescent="0.25">
      <c r="F69">
        <f t="shared" si="28"/>
        <v>0</v>
      </c>
      <c r="G69" s="139" t="s">
        <v>126</v>
      </c>
      <c r="H69" s="139">
        <v>20109</v>
      </c>
      <c r="I69" s="139">
        <f>IF(ISERROR(MATCH(H69,$M$2:$M$101,0)),0,INDEX($S$2:$S$101,MATCH(H69,$M$2:$M$101,0)))*(1-INDEX($T$2:$T$101,MATCH(H69,$M$2:$M$101,0)))</f>
        <v>0</v>
      </c>
      <c r="J69" s="3"/>
      <c r="K69" s="3">
        <f t="shared" si="23"/>
        <v>1</v>
      </c>
      <c r="M69" s="134">
        <v>30902</v>
      </c>
      <c r="N69" s="134" t="s">
        <v>436</v>
      </c>
      <c r="O69" s="134"/>
      <c r="P69" s="134" t="s">
        <v>436</v>
      </c>
      <c r="Q69" s="134" t="s">
        <v>466</v>
      </c>
      <c r="R69" s="134" t="s">
        <v>436</v>
      </c>
      <c r="S69" s="134">
        <f>INDEX(Tabulky_zadani!$F$27:$F$122,MATCH(Q69,Tabulky_zadani!$A$27:$A$122,0))</f>
        <v>0</v>
      </c>
      <c r="T69" s="79"/>
      <c r="U69" s="82"/>
      <c r="V69" s="86">
        <f t="shared" si="24"/>
        <v>2</v>
      </c>
      <c r="W69" s="86"/>
      <c r="X69" s="86"/>
      <c r="Y69" s="86"/>
      <c r="AB69" s="107"/>
      <c r="AE69" s="108">
        <f t="shared" si="25"/>
        <v>3</v>
      </c>
      <c r="AF69" s="109">
        <f t="shared" si="26"/>
        <v>30506</v>
      </c>
      <c r="AG69" s="109">
        <v>30506</v>
      </c>
      <c r="AH69" s="109" t="str">
        <f t="shared" si="27"/>
        <v>Husy</v>
      </c>
      <c r="AI69" s="109" t="str">
        <f t="shared" si="20"/>
        <v/>
      </c>
      <c r="AJ69" s="109" t="str">
        <f t="shared" si="20"/>
        <v/>
      </c>
      <c r="AK69" s="109" t="str">
        <f t="shared" si="20"/>
        <v/>
      </c>
      <c r="AL69" s="109" t="str">
        <f t="shared" si="20"/>
        <v/>
      </c>
      <c r="AM69" s="109" t="str">
        <f t="shared" si="20"/>
        <v/>
      </c>
      <c r="AN69" s="109" t="str">
        <f t="shared" si="20"/>
        <v/>
      </c>
      <c r="AO69" s="109" t="str">
        <f t="shared" si="20"/>
        <v/>
      </c>
      <c r="AP69" s="109" t="str">
        <f t="shared" si="20"/>
        <v/>
      </c>
      <c r="AQ69" s="109" t="str">
        <f t="shared" si="20"/>
        <v/>
      </c>
      <c r="AR69" s="109" t="str">
        <f t="shared" si="20"/>
        <v/>
      </c>
      <c r="AS69" s="109">
        <f t="shared" si="20"/>
        <v>1</v>
      </c>
      <c r="AT69" s="109" t="str">
        <f t="shared" si="20"/>
        <v/>
      </c>
      <c r="AU69" s="109">
        <f t="shared" si="20"/>
        <v>1</v>
      </c>
    </row>
    <row r="70" spans="6:47" ht="14.25" customHeight="1" x14ac:dyDescent="0.25">
      <c r="F70">
        <f t="shared" si="28"/>
        <v>0</v>
      </c>
      <c r="G70" s="139" t="s">
        <v>126</v>
      </c>
      <c r="H70" s="139">
        <v>20301</v>
      </c>
      <c r="I70" s="139">
        <f>IF(ISERROR(MATCH(H70,$M$2:$M$101,0)),0,INDEX($S$2:$S$101,MATCH(H70,$M$2:$M$101,0)))*(1-INDEX($T$2:$T$101,MATCH(H70,$M$2:$M$101,0)))</f>
        <v>0</v>
      </c>
      <c r="J70" s="3"/>
      <c r="K70" s="3">
        <f t="shared" si="23"/>
        <v>1</v>
      </c>
      <c r="M70" s="134">
        <v>30903</v>
      </c>
      <c r="N70" s="134" t="s">
        <v>437</v>
      </c>
      <c r="O70" s="134"/>
      <c r="P70" s="134" t="s">
        <v>437</v>
      </c>
      <c r="Q70" s="134" t="s">
        <v>467</v>
      </c>
      <c r="R70" s="134" t="s">
        <v>437</v>
      </c>
      <c r="S70" s="134">
        <f>INDEX(Tabulky_zadani!$F$27:$F$122,MATCH(Q70,Tabulky_zadani!$A$27:$A$122,0))</f>
        <v>0</v>
      </c>
      <c r="T70" s="79"/>
      <c r="U70" s="82"/>
      <c r="V70" s="86">
        <f t="shared" si="24"/>
        <v>2</v>
      </c>
      <c r="W70" s="86"/>
      <c r="X70" s="86"/>
      <c r="Y70" s="86"/>
      <c r="AB70" s="107"/>
      <c r="AE70" s="108">
        <f t="shared" si="25"/>
        <v>3</v>
      </c>
      <c r="AF70" s="109">
        <f t="shared" si="26"/>
        <v>30509</v>
      </c>
      <c r="AG70" s="109">
        <v>30509</v>
      </c>
      <c r="AH70" s="109" t="str">
        <f t="shared" si="27"/>
        <v>Pštrosi</v>
      </c>
      <c r="AI70" s="109" t="str">
        <f t="shared" si="20"/>
        <v/>
      </c>
      <c r="AJ70" s="109" t="str">
        <f t="shared" si="20"/>
        <v/>
      </c>
      <c r="AK70" s="109" t="str">
        <f t="shared" si="20"/>
        <v/>
      </c>
      <c r="AL70" s="109" t="str">
        <f t="shared" si="20"/>
        <v/>
      </c>
      <c r="AM70" s="109" t="str">
        <f t="shared" si="20"/>
        <v/>
      </c>
      <c r="AN70" s="109" t="str">
        <f t="shared" si="20"/>
        <v/>
      </c>
      <c r="AO70" s="109" t="str">
        <f t="shared" si="20"/>
        <v/>
      </c>
      <c r="AP70" s="109" t="str">
        <f t="shared" si="20"/>
        <v/>
      </c>
      <c r="AQ70" s="109" t="str">
        <f t="shared" si="20"/>
        <v/>
      </c>
      <c r="AR70" s="109" t="str">
        <f t="shared" si="20"/>
        <v/>
      </c>
      <c r="AS70" s="109">
        <f t="shared" si="20"/>
        <v>1</v>
      </c>
      <c r="AT70" s="109" t="str">
        <f t="shared" si="20"/>
        <v/>
      </c>
      <c r="AU70" s="109">
        <f t="shared" si="20"/>
        <v>1</v>
      </c>
    </row>
    <row r="71" spans="6:47" ht="14.25" customHeight="1" x14ac:dyDescent="0.25">
      <c r="F71">
        <f t="shared" si="28"/>
        <v>0</v>
      </c>
      <c r="G71" s="139" t="s">
        <v>126</v>
      </c>
      <c r="H71" s="139">
        <v>20302</v>
      </c>
      <c r="I71" s="139">
        <f>IF(ISERROR(MATCH(H71,$M$2:$M$101,0)),0,INDEX($S$2:$S$101,MATCH(H71,$M$2:$M$101,0)))*(1-INDEX($T$2:$T$101,MATCH(H71,$M$2:$M$101,0)))</f>
        <v>0</v>
      </c>
      <c r="J71" s="3"/>
      <c r="K71" s="3">
        <f t="shared" si="23"/>
        <v>1</v>
      </c>
      <c r="M71" s="134">
        <v>30904</v>
      </c>
      <c r="N71" s="134" t="s">
        <v>438</v>
      </c>
      <c r="O71" s="134"/>
      <c r="P71" s="134" t="s">
        <v>438</v>
      </c>
      <c r="Q71" s="134" t="s">
        <v>468</v>
      </c>
      <c r="R71" s="134" t="s">
        <v>438</v>
      </c>
      <c r="S71" s="134">
        <f>INDEX(Tabulky_zadani!$F$27:$F$122,MATCH(Q71,Tabulky_zadani!$A$27:$A$122,0))</f>
        <v>0</v>
      </c>
      <c r="T71" s="79"/>
      <c r="U71" s="82"/>
      <c r="V71" s="86">
        <f t="shared" si="24"/>
        <v>2</v>
      </c>
      <c r="W71" s="86"/>
      <c r="X71" s="86"/>
      <c r="Y71" s="86"/>
      <c r="AB71" s="107"/>
      <c r="AE71" s="108">
        <f t="shared" si="25"/>
        <v>3</v>
      </c>
      <c r="AF71" s="109">
        <f t="shared" si="26"/>
        <v>30599</v>
      </c>
      <c r="AG71" s="109">
        <v>30599</v>
      </c>
      <c r="AH71" s="109" t="str">
        <f t="shared" si="27"/>
        <v>Drůbež - ostatní</v>
      </c>
      <c r="AI71" s="109" t="str">
        <f t="shared" si="20"/>
        <v/>
      </c>
      <c r="AJ71" s="109" t="str">
        <f t="shared" si="20"/>
        <v/>
      </c>
      <c r="AK71" s="109" t="str">
        <f t="shared" si="20"/>
        <v/>
      </c>
      <c r="AL71" s="109" t="str">
        <f t="shared" si="20"/>
        <v/>
      </c>
      <c r="AM71" s="109" t="str">
        <f t="shared" si="20"/>
        <v/>
      </c>
      <c r="AN71" s="109" t="str">
        <f t="shared" si="20"/>
        <v/>
      </c>
      <c r="AO71" s="109" t="str">
        <f t="shared" si="20"/>
        <v/>
      </c>
      <c r="AP71" s="109" t="str">
        <f t="shared" si="20"/>
        <v/>
      </c>
      <c r="AQ71" s="109" t="str">
        <f t="shared" si="20"/>
        <v/>
      </c>
      <c r="AR71" s="109" t="str">
        <f t="shared" si="20"/>
        <v/>
      </c>
      <c r="AS71" s="109">
        <f t="shared" si="20"/>
        <v>1</v>
      </c>
      <c r="AT71" s="109" t="str">
        <f t="shared" si="20"/>
        <v/>
      </c>
      <c r="AU71" s="109">
        <f t="shared" si="20"/>
        <v>1</v>
      </c>
    </row>
    <row r="72" spans="6:47" ht="14.25" customHeight="1" x14ac:dyDescent="0.25">
      <c r="F72">
        <f t="shared" si="28"/>
        <v>0</v>
      </c>
      <c r="G72" s="139" t="s">
        <v>127</v>
      </c>
      <c r="H72" s="139">
        <v>20105</v>
      </c>
      <c r="I72" s="139">
        <f>IF(ISERROR(MATCH(H72,$M$2:$M$101,0)),0,INDEX($S$2:$S$101,MATCH(H72,$M$2:$M$101,0)))*(INDEX($T$2:$T$101,MATCH(H72,$M$2:$M$101,0)))</f>
        <v>0</v>
      </c>
      <c r="J72" s="3"/>
      <c r="K72" s="3">
        <f t="shared" si="23"/>
        <v>1</v>
      </c>
      <c r="M72" s="134">
        <v>30905</v>
      </c>
      <c r="N72" s="134" t="s">
        <v>439</v>
      </c>
      <c r="O72" s="134"/>
      <c r="P72" s="134" t="s">
        <v>439</v>
      </c>
      <c r="Q72" s="134" t="s">
        <v>469</v>
      </c>
      <c r="R72" s="134" t="s">
        <v>439</v>
      </c>
      <c r="S72" s="134">
        <f>INDEX(Tabulky_zadani!$F$27:$F$122,MATCH(Q72,Tabulky_zadani!$A$27:$A$122,0))</f>
        <v>0</v>
      </c>
      <c r="T72" s="79"/>
      <c r="U72" s="82"/>
      <c r="V72" s="86">
        <f t="shared" si="24"/>
        <v>2</v>
      </c>
      <c r="W72" s="86"/>
      <c r="X72" s="86"/>
      <c r="Y72" s="86"/>
      <c r="AB72" s="107"/>
      <c r="AE72" s="108">
        <f t="shared" si="25"/>
        <v>2</v>
      </c>
      <c r="AF72" s="109">
        <f t="shared" si="26"/>
        <v>30600</v>
      </c>
      <c r="AG72" s="109">
        <v>30600</v>
      </c>
      <c r="AH72" s="109" t="str">
        <f t="shared" si="27"/>
        <v>Králíci, chovné samice</v>
      </c>
      <c r="AI72" s="109" t="str">
        <f t="shared" si="20"/>
        <v/>
      </c>
      <c r="AJ72" s="109" t="str">
        <f t="shared" si="20"/>
        <v/>
      </c>
      <c r="AK72" s="109" t="str">
        <f t="shared" si="20"/>
        <v/>
      </c>
      <c r="AL72" s="109" t="str">
        <f t="shared" si="20"/>
        <v/>
      </c>
      <c r="AM72" s="109" t="str">
        <f t="shared" si="20"/>
        <v/>
      </c>
      <c r="AN72" s="109" t="str">
        <f t="shared" si="20"/>
        <v/>
      </c>
      <c r="AO72" s="109" t="str">
        <f t="shared" si="20"/>
        <v/>
      </c>
      <c r="AP72" s="109" t="str">
        <f t="shared" si="20"/>
        <v/>
      </c>
      <c r="AQ72" s="109" t="str">
        <f t="shared" si="20"/>
        <v/>
      </c>
      <c r="AR72" s="109" t="str">
        <f t="shared" si="20"/>
        <v/>
      </c>
      <c r="AS72" s="109">
        <f t="shared" si="20"/>
        <v>1</v>
      </c>
      <c r="AT72" s="109" t="str">
        <f t="shared" si="20"/>
        <v/>
      </c>
      <c r="AU72" s="109" t="str">
        <f t="shared" si="20"/>
        <v/>
      </c>
    </row>
    <row r="73" spans="6:47" ht="14.25" customHeight="1" x14ac:dyDescent="0.25">
      <c r="F73">
        <f t="shared" si="28"/>
        <v>0</v>
      </c>
      <c r="G73" s="139" t="s">
        <v>127</v>
      </c>
      <c r="H73" s="139">
        <v>20109</v>
      </c>
      <c r="I73" s="139">
        <f>IF(ISERROR(MATCH(H73,$M$2:$M$101,0)),0,INDEX($S$2:$S$101,MATCH(H73,$M$2:$M$101,0)))*(INDEX($T$2:$T$101,MATCH(H73,$M$2:$M$101,0)))</f>
        <v>0</v>
      </c>
      <c r="J73" s="3"/>
      <c r="K73" s="3">
        <f t="shared" si="23"/>
        <v>1</v>
      </c>
      <c r="M73" s="134">
        <v>30906</v>
      </c>
      <c r="N73" s="134" t="s">
        <v>440</v>
      </c>
      <c r="O73" s="134"/>
      <c r="P73" s="134" t="s">
        <v>440</v>
      </c>
      <c r="Q73" s="134" t="s">
        <v>470</v>
      </c>
      <c r="R73" s="134" t="s">
        <v>440</v>
      </c>
      <c r="S73" s="134">
        <f>INDEX(Tabulky_zadani!$F$27:$F$122,MATCH(Q73,Tabulky_zadani!$A$27:$A$122,0))</f>
        <v>0</v>
      </c>
      <c r="T73" s="79"/>
      <c r="U73" s="82"/>
      <c r="V73" s="86">
        <f t="shared" si="24"/>
        <v>2</v>
      </c>
      <c r="W73" s="86"/>
      <c r="X73" s="86"/>
      <c r="Y73" s="86"/>
      <c r="AB73" s="107"/>
      <c r="AE73" s="108">
        <f t="shared" si="25"/>
        <v>1</v>
      </c>
      <c r="AF73" s="109">
        <f t="shared" si="26"/>
        <v>30700</v>
      </c>
      <c r="AG73" s="109">
        <v>30700</v>
      </c>
      <c r="AH73" s="109" t="str">
        <f t="shared" si="27"/>
        <v>Včely</v>
      </c>
      <c r="AI73" s="109" t="str">
        <f t="shared" si="20"/>
        <v/>
      </c>
      <c r="AJ73" s="109" t="str">
        <f t="shared" si="20"/>
        <v/>
      </c>
      <c r="AK73" s="109" t="str">
        <f t="shared" si="20"/>
        <v/>
      </c>
      <c r="AL73" s="109" t="str">
        <f t="shared" si="20"/>
        <v/>
      </c>
      <c r="AM73" s="109" t="str">
        <f t="shared" si="20"/>
        <v/>
      </c>
      <c r="AN73" s="109" t="str">
        <f t="shared" si="20"/>
        <v/>
      </c>
      <c r="AO73" s="109" t="str">
        <f t="shared" si="20"/>
        <v/>
      </c>
      <c r="AP73" s="109" t="str">
        <f t="shared" si="20"/>
        <v/>
      </c>
      <c r="AQ73" s="109" t="str">
        <f t="shared" si="20"/>
        <v/>
      </c>
      <c r="AR73" s="109" t="str">
        <f t="shared" si="20"/>
        <v/>
      </c>
      <c r="AS73" s="109" t="str">
        <f t="shared" si="20"/>
        <v/>
      </c>
      <c r="AT73" s="109" t="str">
        <f t="shared" si="20"/>
        <v/>
      </c>
      <c r="AU73" s="109" t="str">
        <f t="shared" si="20"/>
        <v/>
      </c>
    </row>
    <row r="74" spans="6:47" ht="14.25" customHeight="1" x14ac:dyDescent="0.25">
      <c r="F74">
        <f t="shared" si="28"/>
        <v>0</v>
      </c>
      <c r="G74" s="139" t="s">
        <v>127</v>
      </c>
      <c r="H74" s="139">
        <v>20301</v>
      </c>
      <c r="I74" s="139">
        <f>IF(ISERROR(MATCH(H74,$M$2:$M$101,0)),0,INDEX($S$2:$S$101,MATCH(H74,$M$2:$M$101,0)))*(INDEX($T$2:$T$101,MATCH(H74,$M$2:$M$101,0)))</f>
        <v>0</v>
      </c>
      <c r="J74" s="3"/>
      <c r="K74" s="3">
        <f t="shared" si="23"/>
        <v>1</v>
      </c>
      <c r="M74" s="134">
        <v>30907</v>
      </c>
      <c r="N74" s="134" t="s">
        <v>441</v>
      </c>
      <c r="O74" s="134"/>
      <c r="P74" s="134" t="s">
        <v>441</v>
      </c>
      <c r="Q74" s="134" t="s">
        <v>471</v>
      </c>
      <c r="R74" s="134" t="s">
        <v>441</v>
      </c>
      <c r="S74" s="134">
        <f>INDEX(Tabulky_zadani!$F$27:$F$122,MATCH(Q74,Tabulky_zadani!$A$27:$A$122,0))</f>
        <v>0</v>
      </c>
      <c r="T74" s="79"/>
      <c r="U74" s="82"/>
      <c r="V74" s="86">
        <f t="shared" si="24"/>
        <v>2</v>
      </c>
      <c r="W74" s="86"/>
      <c r="X74" s="86"/>
      <c r="Y74" s="86"/>
      <c r="AB74" s="107"/>
      <c r="AE74" s="108">
        <f t="shared" si="25"/>
        <v>3</v>
      </c>
      <c r="AF74" s="109">
        <f t="shared" si="26"/>
        <v>33199</v>
      </c>
      <c r="AG74" s="109">
        <v>33199</v>
      </c>
      <c r="AH74" s="109" t="e">
        <f t="shared" si="27"/>
        <v>#N/A</v>
      </c>
      <c r="AI74" s="109" t="str">
        <f t="shared" si="20"/>
        <v/>
      </c>
      <c r="AJ74" s="109" t="str">
        <f t="shared" si="20"/>
        <v/>
      </c>
      <c r="AK74" s="109" t="str">
        <f t="shared" si="20"/>
        <v/>
      </c>
      <c r="AL74" s="109" t="str">
        <f t="shared" si="20"/>
        <v/>
      </c>
      <c r="AM74" s="109" t="str">
        <f t="shared" si="20"/>
        <v/>
      </c>
      <c r="AN74" s="109" t="str">
        <f t="shared" si="20"/>
        <v/>
      </c>
      <c r="AO74" s="109" t="str">
        <f t="shared" si="20"/>
        <v/>
      </c>
      <c r="AP74" s="109">
        <f t="shared" si="20"/>
        <v>1</v>
      </c>
      <c r="AQ74" s="109" t="str">
        <f t="shared" si="20"/>
        <v/>
      </c>
      <c r="AR74" s="109" t="str">
        <f t="shared" si="20"/>
        <v/>
      </c>
      <c r="AS74" s="109" t="str">
        <f t="shared" si="20"/>
        <v/>
      </c>
      <c r="AT74" s="109" t="str">
        <f t="shared" si="20"/>
        <v/>
      </c>
      <c r="AU74" s="109" t="str">
        <f t="shared" si="20"/>
        <v/>
      </c>
    </row>
    <row r="75" spans="6:47" ht="14.25" customHeight="1" x14ac:dyDescent="0.25">
      <c r="F75">
        <f t="shared" si="28"/>
        <v>0</v>
      </c>
      <c r="G75" s="139" t="s">
        <v>127</v>
      </c>
      <c r="H75" s="139">
        <v>20302</v>
      </c>
      <c r="I75" s="139">
        <f>IF(ISERROR(MATCH(H75,$M$2:$M$101,0)),0,INDEX($S$2:$S$101,MATCH(H75,$M$2:$M$101,0)))*(INDEX($T$2:$T$101,MATCH(H75,$M$2:$M$101,0)))</f>
        <v>0</v>
      </c>
      <c r="J75" s="3"/>
      <c r="K75" s="3">
        <f t="shared" si="23"/>
        <v>1</v>
      </c>
      <c r="M75" s="134">
        <v>30908</v>
      </c>
      <c r="N75" s="134" t="s">
        <v>442</v>
      </c>
      <c r="O75" s="134"/>
      <c r="P75" s="134" t="s">
        <v>442</v>
      </c>
      <c r="Q75" s="134" t="s">
        <v>472</v>
      </c>
      <c r="R75" s="134" t="s">
        <v>442</v>
      </c>
      <c r="S75" s="134">
        <f>INDEX(Tabulky_zadani!$F$27:$F$122,MATCH(Q75,Tabulky_zadani!$A$27:$A$122,0))</f>
        <v>0</v>
      </c>
      <c r="T75" s="79"/>
      <c r="U75" s="82"/>
      <c r="V75" s="86">
        <f t="shared" si="24"/>
        <v>2</v>
      </c>
      <c r="W75" s="86"/>
      <c r="X75" s="86"/>
      <c r="Y75" s="86"/>
      <c r="AB75" s="107"/>
    </row>
    <row r="76" spans="6:47" ht="14.25" customHeight="1" x14ac:dyDescent="0.25">
      <c r="F76">
        <f t="shared" si="28"/>
        <v>0</v>
      </c>
      <c r="G76" s="92" t="s">
        <v>122</v>
      </c>
      <c r="H76" s="5">
        <v>30100</v>
      </c>
      <c r="I76" s="5">
        <f t="shared" ref="I76:I90" si="29">IF(ISERROR(MATCH(H76,$M$2:$M$101,0)),0,INDEX($S$2:$S$101,MATCH(H76,$M$2:$M$101,0)))</f>
        <v>0</v>
      </c>
      <c r="J76" s="3"/>
      <c r="K76" s="3">
        <f t="shared" si="23"/>
        <v>1</v>
      </c>
      <c r="M76" s="134">
        <v>30909</v>
      </c>
      <c r="N76" s="134" t="s">
        <v>443</v>
      </c>
      <c r="O76" s="134"/>
      <c r="P76" s="134" t="s">
        <v>443</v>
      </c>
      <c r="Q76" s="134" t="s">
        <v>473</v>
      </c>
      <c r="R76" s="134" t="s">
        <v>443</v>
      </c>
      <c r="S76" s="134">
        <f>INDEX(Tabulky_zadani!$F$27:$F$122,MATCH(Q76,Tabulky_zadani!$A$27:$A$122,0))</f>
        <v>0</v>
      </c>
      <c r="T76" s="79"/>
      <c r="U76" s="82"/>
      <c r="V76" s="86">
        <f t="shared" si="24"/>
        <v>2</v>
      </c>
      <c r="W76" s="86"/>
      <c r="X76" s="86"/>
      <c r="Y76" s="86"/>
      <c r="AB76" s="107"/>
    </row>
    <row r="77" spans="6:47" ht="14.25" customHeight="1" x14ac:dyDescent="0.25">
      <c r="F77">
        <f t="shared" si="28"/>
        <v>0</v>
      </c>
      <c r="G77" s="92" t="s">
        <v>122</v>
      </c>
      <c r="H77" s="5">
        <v>30201</v>
      </c>
      <c r="I77" s="5">
        <f t="shared" si="29"/>
        <v>0</v>
      </c>
      <c r="J77" s="3"/>
      <c r="K77" s="3">
        <f t="shared" si="23"/>
        <v>1</v>
      </c>
      <c r="M77" s="134">
        <v>30910</v>
      </c>
      <c r="N77" s="134" t="s">
        <v>444</v>
      </c>
      <c r="O77" s="134"/>
      <c r="P77" s="134" t="s">
        <v>444</v>
      </c>
      <c r="Q77" s="134" t="s">
        <v>474</v>
      </c>
      <c r="R77" s="134" t="s">
        <v>444</v>
      </c>
      <c r="S77" s="134">
        <f>INDEX(Tabulky_zadani!$F$27:$F$122,MATCH(Q77,Tabulky_zadani!$A$27:$A$122,0))</f>
        <v>0</v>
      </c>
      <c r="T77" s="79"/>
      <c r="U77" s="82"/>
      <c r="V77" s="86">
        <f t="shared" si="24"/>
        <v>2</v>
      </c>
      <c r="W77" s="86"/>
      <c r="X77" s="86"/>
      <c r="Y77" s="86"/>
      <c r="AB77" s="107"/>
    </row>
    <row r="78" spans="6:47" ht="14.25" customHeight="1" x14ac:dyDescent="0.25">
      <c r="F78">
        <f t="shared" si="28"/>
        <v>0</v>
      </c>
      <c r="G78" s="92" t="s">
        <v>122</v>
      </c>
      <c r="H78" s="5">
        <v>30202</v>
      </c>
      <c r="I78" s="5">
        <f t="shared" si="29"/>
        <v>0</v>
      </c>
      <c r="J78" s="3"/>
      <c r="K78" s="3">
        <f t="shared" si="23"/>
        <v>1</v>
      </c>
      <c r="M78" s="134">
        <v>30911</v>
      </c>
      <c r="N78" s="134" t="s">
        <v>445</v>
      </c>
      <c r="O78" s="134"/>
      <c r="P78" s="134" t="s">
        <v>445</v>
      </c>
      <c r="Q78" s="134" t="s">
        <v>475</v>
      </c>
      <c r="R78" s="134" t="s">
        <v>445</v>
      </c>
      <c r="S78" s="134">
        <f>INDEX(Tabulky_zadani!$F$27:$F$122,MATCH(Q78,Tabulky_zadani!$A$27:$A$122,0))</f>
        <v>0</v>
      </c>
      <c r="T78" s="79"/>
      <c r="U78" s="82"/>
      <c r="V78" s="86">
        <f t="shared" si="24"/>
        <v>2</v>
      </c>
      <c r="W78" s="86"/>
      <c r="X78" s="86"/>
      <c r="Y78" s="86"/>
      <c r="AB78" s="107"/>
    </row>
    <row r="79" spans="6:47" ht="14.25" customHeight="1" x14ac:dyDescent="0.25">
      <c r="F79">
        <f t="shared" si="28"/>
        <v>0</v>
      </c>
      <c r="G79" s="92" t="s">
        <v>122</v>
      </c>
      <c r="H79" s="5">
        <v>30203</v>
      </c>
      <c r="I79" s="5">
        <f t="shared" si="29"/>
        <v>0</v>
      </c>
      <c r="J79" s="3"/>
      <c r="K79" s="3">
        <f t="shared" si="23"/>
        <v>1</v>
      </c>
      <c r="M79" s="134">
        <v>30912</v>
      </c>
      <c r="N79" s="134" t="s">
        <v>446</v>
      </c>
      <c r="O79" s="134"/>
      <c r="P79" s="134" t="s">
        <v>446</v>
      </c>
      <c r="Q79" s="134" t="s">
        <v>476</v>
      </c>
      <c r="R79" s="134" t="s">
        <v>446</v>
      </c>
      <c r="S79" s="134">
        <f>INDEX(Tabulky_zadani!$F$27:$F$122,MATCH(Q79,Tabulky_zadani!$A$27:$A$122,0))</f>
        <v>0</v>
      </c>
      <c r="T79" s="79"/>
      <c r="U79" s="82"/>
      <c r="V79" s="86">
        <f t="shared" si="24"/>
        <v>2</v>
      </c>
      <c r="W79" s="86"/>
      <c r="X79" s="86"/>
      <c r="Y79" s="86"/>
      <c r="AB79" s="107"/>
    </row>
    <row r="80" spans="6:47" ht="14.25" customHeight="1" x14ac:dyDescent="0.25">
      <c r="F80">
        <f t="shared" si="28"/>
        <v>0</v>
      </c>
      <c r="G80" s="92" t="s">
        <v>122</v>
      </c>
      <c r="H80" s="5">
        <v>30204</v>
      </c>
      <c r="I80" s="5">
        <f t="shared" si="29"/>
        <v>0</v>
      </c>
      <c r="J80" s="3"/>
      <c r="K80" s="3">
        <f t="shared" si="23"/>
        <v>1</v>
      </c>
      <c r="M80" s="134">
        <v>30913</v>
      </c>
      <c r="N80" s="134" t="s">
        <v>447</v>
      </c>
      <c r="O80" s="134"/>
      <c r="P80" s="134" t="s">
        <v>447</v>
      </c>
      <c r="Q80" s="134" t="s">
        <v>477</v>
      </c>
      <c r="R80" s="134" t="s">
        <v>447</v>
      </c>
      <c r="S80" s="134">
        <f>INDEX(Tabulky_zadani!$F$27:$F$122,MATCH(Q80,Tabulky_zadani!$A$27:$A$122,0))</f>
        <v>0</v>
      </c>
      <c r="T80" s="79"/>
      <c r="U80" s="82"/>
      <c r="V80" s="86">
        <f t="shared" si="24"/>
        <v>2</v>
      </c>
      <c r="W80" s="86"/>
      <c r="X80" s="86"/>
      <c r="Y80" s="86"/>
    </row>
    <row r="81" spans="6:25" ht="14.25" customHeight="1" x14ac:dyDescent="0.25">
      <c r="F81">
        <f t="shared" si="28"/>
        <v>0</v>
      </c>
      <c r="G81" s="92" t="s">
        <v>122</v>
      </c>
      <c r="H81" s="5">
        <v>30205</v>
      </c>
      <c r="I81" s="5">
        <f t="shared" si="29"/>
        <v>0</v>
      </c>
      <c r="J81" s="3"/>
      <c r="K81" s="3">
        <f t="shared" si="23"/>
        <v>1</v>
      </c>
      <c r="M81" s="134">
        <v>30914</v>
      </c>
      <c r="N81" s="134" t="s">
        <v>448</v>
      </c>
      <c r="O81" s="134"/>
      <c r="P81" s="134" t="s">
        <v>448</v>
      </c>
      <c r="Q81" s="134" t="s">
        <v>478</v>
      </c>
      <c r="R81" s="134" t="s">
        <v>448</v>
      </c>
      <c r="S81" s="134">
        <f>INDEX(Tabulky_zadani!$F$27:$F$122,MATCH(Q81,Tabulky_zadani!$A$27:$A$122,0))</f>
        <v>0</v>
      </c>
      <c r="T81" s="79"/>
      <c r="U81" s="82"/>
      <c r="V81" s="86">
        <f t="shared" si="24"/>
        <v>2</v>
      </c>
      <c r="W81" s="86"/>
      <c r="X81" s="86"/>
      <c r="Y81" s="86"/>
    </row>
    <row r="82" spans="6:25" ht="14.25" customHeight="1" x14ac:dyDescent="0.25">
      <c r="F82">
        <f t="shared" si="28"/>
        <v>0</v>
      </c>
      <c r="G82" s="92" t="s">
        <v>122</v>
      </c>
      <c r="H82" s="5">
        <v>30206</v>
      </c>
      <c r="I82" s="5">
        <f t="shared" si="29"/>
        <v>0</v>
      </c>
      <c r="J82" s="3"/>
      <c r="K82" s="3">
        <f t="shared" si="23"/>
        <v>1</v>
      </c>
      <c r="M82" s="134">
        <v>30915</v>
      </c>
      <c r="N82" s="134" t="s">
        <v>449</v>
      </c>
      <c r="O82" s="134"/>
      <c r="P82" s="134" t="s">
        <v>449</v>
      </c>
      <c r="Q82" s="134" t="s">
        <v>479</v>
      </c>
      <c r="R82" s="134" t="s">
        <v>449</v>
      </c>
      <c r="S82" s="134">
        <f>INDEX(Tabulky_zadani!$F$27:$F$122,MATCH(Q82,Tabulky_zadani!$A$27:$A$122,0))</f>
        <v>0</v>
      </c>
      <c r="T82" s="79"/>
      <c r="U82" s="82"/>
      <c r="V82" s="86">
        <f t="shared" si="24"/>
        <v>2</v>
      </c>
      <c r="W82" s="86"/>
      <c r="X82" s="86"/>
      <c r="Y82" s="86"/>
    </row>
    <row r="83" spans="6:25" ht="14.25" customHeight="1" x14ac:dyDescent="0.25">
      <c r="F83">
        <f t="shared" si="28"/>
        <v>0</v>
      </c>
      <c r="G83" s="92" t="s">
        <v>122</v>
      </c>
      <c r="H83" s="5">
        <v>30299</v>
      </c>
      <c r="I83" s="5">
        <f t="shared" si="29"/>
        <v>0</v>
      </c>
      <c r="J83" s="3"/>
      <c r="K83" s="3">
        <f t="shared" si="23"/>
        <v>1</v>
      </c>
      <c r="M83" s="134">
        <v>30916</v>
      </c>
      <c r="N83" s="134" t="s">
        <v>450</v>
      </c>
      <c r="O83" s="134"/>
      <c r="P83" s="134" t="s">
        <v>450</v>
      </c>
      <c r="Q83" s="134" t="s">
        <v>480</v>
      </c>
      <c r="R83" s="134" t="s">
        <v>450</v>
      </c>
      <c r="S83" s="134">
        <f>INDEX(Tabulky_zadani!$F$27:$F$122,MATCH(Q83,Tabulky_zadani!$A$27:$A$122,0))</f>
        <v>0</v>
      </c>
      <c r="T83" s="79"/>
      <c r="U83" s="82"/>
      <c r="V83" s="86">
        <f t="shared" si="24"/>
        <v>2</v>
      </c>
      <c r="W83" s="86"/>
      <c r="X83" s="86"/>
      <c r="Y83" s="86"/>
    </row>
    <row r="84" spans="6:25" ht="14.25" customHeight="1" x14ac:dyDescent="0.25">
      <c r="F84">
        <f t="shared" si="28"/>
        <v>0</v>
      </c>
      <c r="G84" s="92" t="s">
        <v>122</v>
      </c>
      <c r="H84" s="5">
        <v>33199</v>
      </c>
      <c r="I84" s="5">
        <f t="shared" si="29"/>
        <v>0</v>
      </c>
      <c r="J84" s="3"/>
      <c r="K84" s="3">
        <f t="shared" si="23"/>
        <v>0</v>
      </c>
      <c r="M84" s="134">
        <v>30917</v>
      </c>
      <c r="N84" s="134" t="s">
        <v>451</v>
      </c>
      <c r="O84" s="134"/>
      <c r="P84" s="134" t="s">
        <v>451</v>
      </c>
      <c r="Q84" s="134" t="s">
        <v>481</v>
      </c>
      <c r="R84" s="134" t="s">
        <v>451</v>
      </c>
      <c r="S84" s="134">
        <f>INDEX(Tabulky_zadani!$F$27:$F$122,MATCH(Q84,Tabulky_zadani!$A$27:$A$122,0))</f>
        <v>0</v>
      </c>
      <c r="T84" s="79"/>
      <c r="U84" s="82"/>
      <c r="V84" s="86">
        <f t="shared" si="24"/>
        <v>2</v>
      </c>
      <c r="W84" s="86"/>
      <c r="X84" s="86"/>
      <c r="Y84" s="86"/>
    </row>
    <row r="85" spans="6:25" ht="14.25" customHeight="1" x14ac:dyDescent="0.25">
      <c r="F85">
        <f t="shared" si="28"/>
        <v>0</v>
      </c>
      <c r="G85" s="92" t="s">
        <v>122</v>
      </c>
      <c r="H85" s="5">
        <v>3030101</v>
      </c>
      <c r="I85" s="5">
        <f t="shared" si="29"/>
        <v>0</v>
      </c>
      <c r="J85" s="3"/>
      <c r="K85" s="3">
        <f t="shared" si="23"/>
        <v>1</v>
      </c>
      <c r="M85" s="134">
        <v>30918</v>
      </c>
      <c r="N85" s="134" t="s">
        <v>452</v>
      </c>
      <c r="O85" s="134"/>
      <c r="P85" s="134" t="s">
        <v>452</v>
      </c>
      <c r="Q85" s="134" t="s">
        <v>482</v>
      </c>
      <c r="R85" s="134" t="s">
        <v>452</v>
      </c>
      <c r="S85" s="134">
        <f>INDEX(Tabulky_zadani!$F$27:$F$122,MATCH(Q85,Tabulky_zadani!$A$27:$A$122,0))</f>
        <v>0</v>
      </c>
      <c r="T85" s="79"/>
      <c r="U85" s="82"/>
      <c r="V85" s="86">
        <f t="shared" si="24"/>
        <v>2</v>
      </c>
      <c r="W85" s="86"/>
      <c r="X85" s="86"/>
      <c r="Y85" s="86"/>
    </row>
    <row r="86" spans="6:25" ht="14.25" customHeight="1" x14ac:dyDescent="0.25">
      <c r="F86">
        <f t="shared" si="28"/>
        <v>0</v>
      </c>
      <c r="G86" s="92" t="s">
        <v>122</v>
      </c>
      <c r="H86" s="5">
        <v>3030201</v>
      </c>
      <c r="I86" s="5">
        <f t="shared" si="29"/>
        <v>0</v>
      </c>
      <c r="J86" s="3"/>
      <c r="K86" s="3">
        <f t="shared" si="23"/>
        <v>1</v>
      </c>
      <c r="M86" s="134">
        <v>30919</v>
      </c>
      <c r="N86" s="134" t="s">
        <v>453</v>
      </c>
      <c r="O86" s="134"/>
      <c r="P86" s="134" t="s">
        <v>453</v>
      </c>
      <c r="Q86" s="134" t="s">
        <v>483</v>
      </c>
      <c r="R86" s="134" t="s">
        <v>453</v>
      </c>
      <c r="S86" s="134">
        <f>INDEX(Tabulky_zadani!$F$27:$F$122,MATCH(Q86,Tabulky_zadani!$A$27:$A$122,0))</f>
        <v>0</v>
      </c>
      <c r="T86" s="79"/>
      <c r="U86" s="82"/>
      <c r="V86" s="86">
        <f t="shared" si="24"/>
        <v>2</v>
      </c>
      <c r="W86" s="86"/>
      <c r="X86" s="86"/>
      <c r="Y86" s="86"/>
    </row>
    <row r="87" spans="6:25" ht="14.25" customHeight="1" x14ac:dyDescent="0.25">
      <c r="F87">
        <f t="shared" si="28"/>
        <v>0</v>
      </c>
      <c r="G87" s="92" t="s">
        <v>122</v>
      </c>
      <c r="H87" s="5">
        <v>3030299</v>
      </c>
      <c r="I87" s="5">
        <f t="shared" si="29"/>
        <v>0</v>
      </c>
      <c r="J87" s="3"/>
      <c r="K87" s="3">
        <f t="shared" si="23"/>
        <v>0</v>
      </c>
      <c r="M87" s="134">
        <v>30920</v>
      </c>
      <c r="N87" s="134" t="s">
        <v>454</v>
      </c>
      <c r="O87" s="134"/>
      <c r="P87" s="134" t="s">
        <v>454</v>
      </c>
      <c r="Q87" s="134" t="s">
        <v>484</v>
      </c>
      <c r="R87" s="134" t="s">
        <v>454</v>
      </c>
      <c r="S87" s="134">
        <f>INDEX(Tabulky_zadani!$F$27:$F$122,MATCH(Q87,Tabulky_zadani!$A$27:$A$122,0))</f>
        <v>0</v>
      </c>
      <c r="T87" s="79"/>
      <c r="U87" s="82"/>
      <c r="V87" s="86">
        <f t="shared" si="24"/>
        <v>2</v>
      </c>
      <c r="W87" s="86"/>
      <c r="X87" s="86"/>
      <c r="Y87" s="86"/>
    </row>
    <row r="88" spans="6:25" ht="14.25" customHeight="1" x14ac:dyDescent="0.25">
      <c r="F88">
        <f t="shared" si="28"/>
        <v>0</v>
      </c>
      <c r="G88" s="92" t="s">
        <v>119</v>
      </c>
      <c r="H88" s="5">
        <v>20102</v>
      </c>
      <c r="I88" s="5">
        <f t="shared" si="29"/>
        <v>0</v>
      </c>
      <c r="J88" s="3"/>
      <c r="K88" s="3">
        <f t="shared" si="23"/>
        <v>1</v>
      </c>
      <c r="M88" s="140">
        <v>40100</v>
      </c>
      <c r="N88" s="140" t="str">
        <f>INDEX(Tabulky_zadani!$B$27:$B$122,MATCH($Q88,Tabulky_zadani!$A$27:$A$122,0))</f>
        <v>Ostatní druhy zvířat: uveďte: druh/popis chovaného zvířete1 
( + produkované množství a odhad SO)</v>
      </c>
      <c r="O88" s="140"/>
      <c r="P88" s="140" t="str">
        <f>INDEX(Tabulky_zadani!$B$27:$B$122,MATCH($Q88,Tabulky_zadani!$A$27:$A$122,0))</f>
        <v>Ostatní druhy zvířat: uveďte: druh/popis chovaného zvířete1 
( + produkované množství a odhad SO)</v>
      </c>
      <c r="Q88" s="140" t="s">
        <v>419</v>
      </c>
      <c r="R88" s="140" t="str">
        <f>INDEX(Tabulky_zadani!$B$27:$B$122,MATCH($Q88,Tabulky_zadani!$A$27:$A$122,0))</f>
        <v>Ostatní druhy zvířat: uveďte: druh/popis chovaného zvířete1 
( + produkované množství a odhad SO)</v>
      </c>
      <c r="S88" s="140">
        <f>INDEX(Tabulky_zadani!$F$27:$F$122,MATCH(Q88,Tabulky_zadani!$A$27:$A$122,0))</f>
        <v>0</v>
      </c>
      <c r="T88" s="141"/>
      <c r="U88" s="82"/>
      <c r="V88" s="86">
        <f t="shared" si="24"/>
        <v>1</v>
      </c>
      <c r="W88" s="86"/>
      <c r="X88" s="86"/>
      <c r="Y88" s="86"/>
    </row>
    <row r="89" spans="6:25" ht="14.25" customHeight="1" x14ac:dyDescent="0.25">
      <c r="F89">
        <f t="shared" si="28"/>
        <v>0</v>
      </c>
      <c r="G89" s="92" t="s">
        <v>119</v>
      </c>
      <c r="H89" s="5">
        <v>20103</v>
      </c>
      <c r="I89" s="5">
        <f t="shared" si="29"/>
        <v>0</v>
      </c>
      <c r="J89" s="3"/>
      <c r="K89" s="3">
        <f t="shared" si="23"/>
        <v>1</v>
      </c>
      <c r="M89" s="140">
        <v>40200</v>
      </c>
      <c r="N89" s="140" t="str">
        <f>INDEX(Tabulky_zadani!$B$27:$B$122,MATCH($Q89,Tabulky_zadani!$A$27:$A$122,0))</f>
        <v>Ostatní druhy zvířat: uveďte: druh/popis chovaného zvířete2 
( + produkované množství a odhad SO)</v>
      </c>
      <c r="O89" s="140"/>
      <c r="P89" s="140" t="str">
        <f>INDEX(Tabulky_zadani!$B$27:$B$122,MATCH($Q89,Tabulky_zadani!$A$27:$A$122,0))</f>
        <v>Ostatní druhy zvířat: uveďte: druh/popis chovaného zvířete2 
( + produkované množství a odhad SO)</v>
      </c>
      <c r="Q89" s="140" t="s">
        <v>492</v>
      </c>
      <c r="R89" s="140" t="str">
        <f>INDEX(Tabulky_zadani!$B$27:$B$122,MATCH($Q89,Tabulky_zadani!$A$27:$A$122,0))</f>
        <v>Ostatní druhy zvířat: uveďte: druh/popis chovaného zvířete2 
( + produkované množství a odhad SO)</v>
      </c>
      <c r="S89" s="140">
        <f>INDEX(Tabulky_zadani!$F$27:$F$122,MATCH(Q89,Tabulky_zadani!$A$27:$A$122,0))</f>
        <v>0</v>
      </c>
      <c r="T89" s="141"/>
      <c r="U89" s="82"/>
      <c r="V89" s="86">
        <f t="shared" si="24"/>
        <v>1</v>
      </c>
      <c r="W89" s="86"/>
      <c r="X89" s="86"/>
      <c r="Y89" s="86"/>
    </row>
    <row r="90" spans="6:25" ht="14.25" customHeight="1" x14ac:dyDescent="0.25">
      <c r="F90">
        <f t="shared" si="28"/>
        <v>0</v>
      </c>
      <c r="G90" s="92" t="s">
        <v>119</v>
      </c>
      <c r="H90" s="5">
        <v>20104</v>
      </c>
      <c r="I90" s="5">
        <f t="shared" si="29"/>
        <v>0</v>
      </c>
      <c r="J90" s="3"/>
      <c r="K90" s="3">
        <f t="shared" si="23"/>
        <v>1</v>
      </c>
      <c r="M90" s="140">
        <v>40300</v>
      </c>
      <c r="N90" s="140" t="str">
        <f>INDEX(Tabulky_zadani!$B$27:$B$122,MATCH($Q90,Tabulky_zadani!$A$27:$A$122,0))</f>
        <v>Ostatní druhy zvířat: uveďte: druh/popis chovaného zvířete3 
( + produkované množství a odhad SO)</v>
      </c>
      <c r="O90" s="140"/>
      <c r="P90" s="140" t="str">
        <f>INDEX(Tabulky_zadani!$B$27:$B$122,MATCH($Q90,Tabulky_zadani!$A$27:$A$122,0))</f>
        <v>Ostatní druhy zvířat: uveďte: druh/popis chovaného zvířete3 
( + produkované množství a odhad SO)</v>
      </c>
      <c r="Q90" s="140" t="s">
        <v>420</v>
      </c>
      <c r="R90" s="140" t="str">
        <f>INDEX(Tabulky_zadani!$B$27:$B$122,MATCH($Q90,Tabulky_zadani!$A$27:$A$122,0))</f>
        <v>Ostatní druhy zvířat: uveďte: druh/popis chovaného zvířete3 
( + produkované množství a odhad SO)</v>
      </c>
      <c r="S90" s="140">
        <f>INDEX(Tabulky_zadani!$F$27:$F$122,MATCH(Q90,Tabulky_zadani!$A$27:$A$122,0))</f>
        <v>0</v>
      </c>
      <c r="T90" s="141"/>
      <c r="U90" s="82"/>
      <c r="V90" s="86">
        <f t="shared" si="24"/>
        <v>1</v>
      </c>
      <c r="W90" s="86"/>
      <c r="X90" s="86"/>
      <c r="Y90" s="86"/>
    </row>
    <row r="91" spans="6:25" ht="14.25" customHeight="1" x14ac:dyDescent="0.25">
      <c r="F91">
        <f t="shared" si="28"/>
        <v>0</v>
      </c>
      <c r="G91" s="139" t="s">
        <v>119</v>
      </c>
      <c r="H91" s="139">
        <v>20105</v>
      </c>
      <c r="I91" s="139">
        <f>IF(ISERROR(MATCH(H91,$M$2:$M$101,0)),0,INDEX($S$2:$S$101,MATCH(H91,$M$2:$M$101,0)))*(1-INDEX($T$2:$T$101,MATCH(H91,$M$2:$M$101,0)))</f>
        <v>0</v>
      </c>
      <c r="J91" s="3"/>
      <c r="K91" s="3">
        <f t="shared" si="23"/>
        <v>1</v>
      </c>
      <c r="M91" s="140">
        <v>50100</v>
      </c>
      <c r="N91" s="140" t="str">
        <f>INDEX(Tabulky_zadani!$B$27:$B$122,MATCH($Q91,Tabulky_zadani!$A$27:$A$122,0))</f>
        <v>Ostatní druhy plodin: uveďte druh/popis pěstované plodiny1 
( + množství a jednotkový odhad SO)</v>
      </c>
      <c r="O91" s="140"/>
      <c r="P91" s="140" t="str">
        <f>INDEX(Tabulky_zadani!$B$27:$B$122,MATCH($Q91,Tabulky_zadani!$A$27:$A$122,0))</f>
        <v>Ostatní druhy plodin: uveďte druh/popis pěstované plodiny1 
( + množství a jednotkový odhad SO)</v>
      </c>
      <c r="Q91" s="140" t="s">
        <v>504</v>
      </c>
      <c r="R91" s="140" t="str">
        <f>INDEX(Tabulky_zadani!$B$27:$B$122,MATCH($Q91,Tabulky_zadani!$A$27:$A$122,0))</f>
        <v>Ostatní druhy plodin: uveďte druh/popis pěstované plodiny1 
( + množství a jednotkový odhad SO)</v>
      </c>
      <c r="S91" s="140">
        <f>INDEX(Tabulky_zadani!$F$27:$F$122,MATCH(Q91,Tabulky_zadani!$A$27:$A$122,0))</f>
        <v>0</v>
      </c>
      <c r="T91" s="141"/>
      <c r="U91" s="82"/>
      <c r="V91" s="86">
        <f t="shared" si="24"/>
        <v>1</v>
      </c>
      <c r="W91" s="86"/>
      <c r="X91" s="86"/>
      <c r="Y91" s="86"/>
    </row>
    <row r="92" spans="6:25" ht="14.25" customHeight="1" x14ac:dyDescent="0.25">
      <c r="F92">
        <f t="shared" si="28"/>
        <v>0</v>
      </c>
      <c r="G92" s="139" t="s">
        <v>119</v>
      </c>
      <c r="H92" s="139">
        <v>20109</v>
      </c>
      <c r="I92" s="139">
        <f>IF(ISERROR(MATCH(H92,$M$2:$M$101,0)),0,INDEX($S$2:$S$101,MATCH(H92,$M$2:$M$101,0)))*(1-INDEX($T$2:$T$101,MATCH(H92,$M$2:$M$101,0)))</f>
        <v>0</v>
      </c>
      <c r="J92" s="3"/>
      <c r="K92" s="3">
        <f t="shared" si="23"/>
        <v>1</v>
      </c>
      <c r="M92" s="140">
        <v>50200</v>
      </c>
      <c r="N92" s="140" t="str">
        <f>INDEX(Tabulky_zadani!$B$27:$B$122,MATCH($Q92,Tabulky_zadani!$A$27:$A$122,0))</f>
        <v>Ostatní druhy plodin: uveďte druh/popis pěstované plodiny2 
( + množství a jednotkový odhad SO)</v>
      </c>
      <c r="O92" s="140"/>
      <c r="P92" s="140" t="str">
        <f>INDEX(Tabulky_zadani!$B$27:$B$122,MATCH($Q92,Tabulky_zadani!$A$27:$A$122,0))</f>
        <v>Ostatní druhy plodin: uveďte druh/popis pěstované plodiny2 
( + množství a jednotkový odhad SO)</v>
      </c>
      <c r="Q92" s="140" t="s">
        <v>505</v>
      </c>
      <c r="R92" s="140" t="str">
        <f>INDEX(Tabulky_zadani!$B$27:$B$122,MATCH($Q92,Tabulky_zadani!$A$27:$A$122,0))</f>
        <v>Ostatní druhy plodin: uveďte druh/popis pěstované plodiny2 
( + množství a jednotkový odhad SO)</v>
      </c>
      <c r="S92" s="140">
        <f>INDEX(Tabulky_zadani!$F$27:$F$122,MATCH(Q92,Tabulky_zadani!$A$27:$A$122,0))</f>
        <v>0</v>
      </c>
      <c r="T92" s="141"/>
      <c r="U92" s="82"/>
      <c r="V92" s="86">
        <f t="shared" si="24"/>
        <v>1</v>
      </c>
      <c r="W92" s="86"/>
      <c r="X92" s="86"/>
      <c r="Y92" s="86"/>
    </row>
    <row r="93" spans="6:25" ht="14.25" customHeight="1" x14ac:dyDescent="0.25">
      <c r="F93">
        <f t="shared" si="28"/>
        <v>0</v>
      </c>
      <c r="G93" s="92" t="s">
        <v>119</v>
      </c>
      <c r="H93" s="5">
        <v>20110</v>
      </c>
      <c r="I93" s="5">
        <f>IF(ISERROR(MATCH(H93,$M$2:$M$101,0)),0,INDEX($S$2:$S$101,MATCH(H93,$M$2:$M$101,0)))</f>
        <v>0</v>
      </c>
      <c r="J93" s="3"/>
      <c r="K93" s="3">
        <f t="shared" si="23"/>
        <v>1</v>
      </c>
      <c r="M93" s="140">
        <v>50300</v>
      </c>
      <c r="N93" s="140" t="str">
        <f>INDEX(Tabulky_zadani!$B$27:$B$122,MATCH($Q93,Tabulky_zadani!$A$27:$A$122,0))</f>
        <v>Ostatní druhy plodin: uveďte druh/popis pěstované plodiny3 
( + množství a jednotkový odhad SO)</v>
      </c>
      <c r="O93" s="140"/>
      <c r="P93" s="140" t="str">
        <f>INDEX(Tabulky_zadani!$B$27:$B$122,MATCH($Q93,Tabulky_zadani!$A$27:$A$122,0))</f>
        <v>Ostatní druhy plodin: uveďte druh/popis pěstované plodiny3 
( + množství a jednotkový odhad SO)</v>
      </c>
      <c r="Q93" s="140" t="s">
        <v>506</v>
      </c>
      <c r="R93" s="140" t="str">
        <f>INDEX(Tabulky_zadani!$B$27:$B$122,MATCH($Q93,Tabulky_zadani!$A$27:$A$122,0))</f>
        <v>Ostatní druhy plodin: uveďte druh/popis pěstované plodiny3 
( + množství a jednotkový odhad SO)</v>
      </c>
      <c r="S93" s="140">
        <f>INDEX(Tabulky_zadani!$F$27:$F$122,MATCH(Q93,Tabulky_zadani!$A$27:$A$122,0))</f>
        <v>0</v>
      </c>
      <c r="T93" s="141"/>
      <c r="U93" s="82"/>
      <c r="V93" s="86">
        <f t="shared" si="24"/>
        <v>1</v>
      </c>
      <c r="W93" s="86"/>
      <c r="X93" s="86"/>
      <c r="Y93" s="86"/>
    </row>
    <row r="94" spans="6:25" ht="14.25" customHeight="1" x14ac:dyDescent="0.25">
      <c r="F94">
        <f t="shared" si="28"/>
        <v>0</v>
      </c>
      <c r="G94" s="92" t="s">
        <v>119</v>
      </c>
      <c r="H94" s="5">
        <v>20111</v>
      </c>
      <c r="I94" s="5">
        <f>IF(ISERROR(MATCH(H94,$M$2:$M$101,0)),0,INDEX($S$2:$S$101,MATCH(H94,$M$2:$M$101,0)))</f>
        <v>0</v>
      </c>
      <c r="J94" s="3"/>
      <c r="K94" s="3">
        <f t="shared" si="23"/>
        <v>1</v>
      </c>
      <c r="M94" s="150">
        <v>6060100</v>
      </c>
      <c r="N94" s="150" t="s">
        <v>507</v>
      </c>
      <c r="O94" s="150"/>
      <c r="P94" s="150" t="s">
        <v>507</v>
      </c>
      <c r="Q94" s="150" t="s">
        <v>508</v>
      </c>
      <c r="R94" s="150" t="s">
        <v>507</v>
      </c>
      <c r="S94" s="150">
        <f>INDEX(Tabulky_zadani!$F$27:$F$122,MATCH(Q94,Tabulky_zadani!$A$27:$A$122,0))</f>
        <v>0</v>
      </c>
      <c r="T94" s="151"/>
      <c r="U94" s="152"/>
      <c r="V94" s="86">
        <f t="shared" si="24"/>
        <v>1</v>
      </c>
      <c r="W94" s="153"/>
      <c r="X94" s="153"/>
      <c r="Y94" s="153"/>
    </row>
    <row r="95" spans="6:25" ht="14.25" customHeight="1" x14ac:dyDescent="0.25">
      <c r="F95">
        <f t="shared" si="28"/>
        <v>0</v>
      </c>
      <c r="G95" s="139" t="s">
        <v>119</v>
      </c>
      <c r="H95" s="139">
        <v>20301</v>
      </c>
      <c r="I95" s="139">
        <f>IF(ISERROR(MATCH(H95,$M$2:$M$101,0)),0,INDEX($S$2:$S$101,MATCH(H95,$M$2:$M$101,0)))*(1-INDEX($T$2:$T$101,MATCH(H95,$M$2:$M$101,0)))</f>
        <v>0</v>
      </c>
      <c r="J95" s="3"/>
      <c r="K95" s="3">
        <f t="shared" si="23"/>
        <v>1</v>
      </c>
      <c r="M95" s="150">
        <v>6060200</v>
      </c>
      <c r="N95" s="150" t="s">
        <v>507</v>
      </c>
      <c r="O95" s="150"/>
      <c r="P95" s="150" t="s">
        <v>507</v>
      </c>
      <c r="Q95" s="150" t="s">
        <v>509</v>
      </c>
      <c r="R95" s="150" t="s">
        <v>507</v>
      </c>
      <c r="S95" s="150">
        <f>INDEX(Tabulky_zadani!$F$27:$F$122,MATCH(Q95,Tabulky_zadani!$A$27:$A$122,0))</f>
        <v>0</v>
      </c>
      <c r="T95" s="151"/>
      <c r="U95" s="152"/>
      <c r="V95" s="86">
        <f t="shared" si="24"/>
        <v>1</v>
      </c>
      <c r="W95" s="153"/>
      <c r="X95" s="153"/>
      <c r="Y95" s="153"/>
    </row>
    <row r="96" spans="6:25" ht="14.25" customHeight="1" x14ac:dyDescent="0.25">
      <c r="F96">
        <f t="shared" si="28"/>
        <v>0</v>
      </c>
      <c r="G96" s="139" t="s">
        <v>119</v>
      </c>
      <c r="H96" s="139">
        <v>20302</v>
      </c>
      <c r="I96" s="139">
        <f>IF(ISERROR(MATCH(H96,$M$2:$M$101,0)),0,INDEX($S$2:$S$101,MATCH(H96,$M$2:$M$101,0)))*(1-INDEX($T$2:$T$101,MATCH(H96,$M$2:$M$101,0)))</f>
        <v>0</v>
      </c>
      <c r="J96" s="3"/>
      <c r="K96" s="3">
        <f t="shared" si="23"/>
        <v>1</v>
      </c>
      <c r="M96" s="150">
        <v>6060300</v>
      </c>
      <c r="N96" s="150" t="s">
        <v>507</v>
      </c>
      <c r="O96" s="150"/>
      <c r="P96" s="150" t="s">
        <v>507</v>
      </c>
      <c r="Q96" s="150" t="s">
        <v>510</v>
      </c>
      <c r="R96" s="150" t="s">
        <v>507</v>
      </c>
      <c r="S96" s="150">
        <f>INDEX(Tabulky_zadani!$F$27:$F$122,MATCH(Q96,Tabulky_zadani!$A$27:$A$122,0))</f>
        <v>0</v>
      </c>
      <c r="T96" s="151"/>
      <c r="U96" s="152"/>
      <c r="V96" s="86">
        <f t="shared" si="24"/>
        <v>1</v>
      </c>
      <c r="W96" s="153"/>
      <c r="X96" s="153"/>
      <c r="Y96" s="153"/>
    </row>
    <row r="97" spans="6:25" ht="14.25" customHeight="1" x14ac:dyDescent="0.25">
      <c r="F97">
        <f t="shared" si="28"/>
        <v>0</v>
      </c>
      <c r="G97" s="92" t="s">
        <v>119</v>
      </c>
      <c r="H97" s="5">
        <v>2010101</v>
      </c>
      <c r="I97" s="5">
        <f t="shared" ref="I97:I128" si="30">IF(ISERROR(MATCH(H97,$M$2:$M$101,0)),0,INDEX($S$2:$S$101,MATCH(H97,$M$2:$M$101,0)))</f>
        <v>0</v>
      </c>
      <c r="J97" s="3"/>
      <c r="K97" s="3">
        <f t="shared" si="23"/>
        <v>1</v>
      </c>
      <c r="M97" s="77">
        <v>30700</v>
      </c>
      <c r="N97" s="77" t="s">
        <v>273</v>
      </c>
      <c r="O97" s="77" t="s">
        <v>274</v>
      </c>
      <c r="P97" s="77" t="s">
        <v>275</v>
      </c>
      <c r="Q97" s="77" t="s">
        <v>412</v>
      </c>
      <c r="R97" s="77" t="s">
        <v>115</v>
      </c>
      <c r="S97" s="77">
        <f>INDEX(Tabulky_zadani!$F$27:$F$122,MATCH(Q97,Tabulky_zadani!$A$27:$A$122,0))</f>
        <v>0</v>
      </c>
      <c r="T97" s="72"/>
      <c r="U97" s="84"/>
      <c r="V97" s="86">
        <f t="shared" si="24"/>
        <v>1</v>
      </c>
      <c r="W97" s="86"/>
      <c r="X97" s="86"/>
      <c r="Y97" s="86"/>
    </row>
    <row r="98" spans="6:25" ht="14.25" customHeight="1" x14ac:dyDescent="0.25">
      <c r="F98">
        <f t="shared" si="28"/>
        <v>0</v>
      </c>
      <c r="G98" s="92" t="s">
        <v>119</v>
      </c>
      <c r="H98" s="5">
        <v>2010102</v>
      </c>
      <c r="I98" s="5">
        <f t="shared" si="30"/>
        <v>0</v>
      </c>
      <c r="J98" s="3"/>
      <c r="K98" s="3">
        <f t="shared" si="23"/>
        <v>0</v>
      </c>
      <c r="M98" s="77">
        <v>30810</v>
      </c>
      <c r="N98" s="77" t="s">
        <v>434</v>
      </c>
      <c r="O98" s="77"/>
      <c r="P98" s="77" t="s">
        <v>434</v>
      </c>
      <c r="Q98" s="77" t="s">
        <v>428</v>
      </c>
      <c r="R98" s="77" t="s">
        <v>455</v>
      </c>
      <c r="S98" s="77">
        <f>INDEX(Tabulky_zadani!$F$27:$F$122,MATCH(Q98,Tabulky_zadani!$A$27:$A$122,0))</f>
        <v>0</v>
      </c>
      <c r="T98" s="79"/>
      <c r="U98" s="82"/>
      <c r="V98" s="86">
        <f t="shared" si="24"/>
        <v>1</v>
      </c>
      <c r="W98" s="86"/>
      <c r="X98" s="86"/>
      <c r="Y98" s="86"/>
    </row>
    <row r="99" spans="6:25" ht="14.25" customHeight="1" x14ac:dyDescent="0.25">
      <c r="F99">
        <f t="shared" si="28"/>
        <v>0</v>
      </c>
      <c r="G99" s="92" t="s">
        <v>119</v>
      </c>
      <c r="H99" s="5">
        <v>2010103</v>
      </c>
      <c r="I99" s="5">
        <f t="shared" si="30"/>
        <v>0</v>
      </c>
      <c r="J99" s="3"/>
      <c r="K99" s="3">
        <f t="shared" si="23"/>
        <v>1</v>
      </c>
      <c r="M99" s="77">
        <v>30820</v>
      </c>
      <c r="N99" s="77" t="s">
        <v>431</v>
      </c>
      <c r="O99" s="77"/>
      <c r="P99" s="77" t="s">
        <v>431</v>
      </c>
      <c r="Q99" s="77" t="s">
        <v>429</v>
      </c>
      <c r="R99" s="77" t="s">
        <v>433</v>
      </c>
      <c r="S99" s="77">
        <f>INDEX(Tabulky_zadani!$F$27:$F$122,MATCH(Q99,Tabulky_zadani!$A$27:$A$122,0))</f>
        <v>0</v>
      </c>
      <c r="T99" s="79"/>
      <c r="U99" s="82"/>
      <c r="V99" s="86">
        <f t="shared" si="24"/>
        <v>1</v>
      </c>
      <c r="W99" s="86"/>
      <c r="X99" s="86"/>
      <c r="Y99" s="86"/>
    </row>
    <row r="100" spans="6:25" ht="14.25" customHeight="1" x14ac:dyDescent="0.25">
      <c r="F100">
        <f t="shared" si="28"/>
        <v>0</v>
      </c>
      <c r="G100" s="92" t="s">
        <v>119</v>
      </c>
      <c r="H100" s="5">
        <v>2010104</v>
      </c>
      <c r="I100" s="5">
        <f t="shared" si="30"/>
        <v>0</v>
      </c>
      <c r="J100" s="3"/>
      <c r="K100" s="3">
        <f t="shared" si="23"/>
        <v>1</v>
      </c>
      <c r="M100" s="77">
        <v>30830</v>
      </c>
      <c r="N100" s="77" t="s">
        <v>421</v>
      </c>
      <c r="O100" s="77"/>
      <c r="P100" s="77" t="s">
        <v>421</v>
      </c>
      <c r="Q100" s="77" t="s">
        <v>425</v>
      </c>
      <c r="R100" s="77" t="s">
        <v>456</v>
      </c>
      <c r="S100" s="77">
        <f>INDEX(Tabulky_zadani!$F$27:$F$122,MATCH(Q100,Tabulky_zadani!$A$27:$A$122,0))</f>
        <v>0</v>
      </c>
      <c r="T100" s="79"/>
      <c r="U100" s="82"/>
      <c r="V100" s="86">
        <f t="shared" si="24"/>
        <v>1</v>
      </c>
      <c r="W100" s="86"/>
      <c r="X100" s="86"/>
      <c r="Y100" s="86"/>
    </row>
    <row r="101" spans="6:25" ht="14.25" customHeight="1" x14ac:dyDescent="0.25">
      <c r="F101">
        <f t="shared" si="28"/>
        <v>0</v>
      </c>
      <c r="G101" s="92" t="s">
        <v>119</v>
      </c>
      <c r="H101" s="5">
        <v>2010105</v>
      </c>
      <c r="I101" s="5">
        <f t="shared" si="30"/>
        <v>0</v>
      </c>
      <c r="J101" s="3"/>
      <c r="K101" s="3">
        <f t="shared" si="23"/>
        <v>1</v>
      </c>
      <c r="M101" s="77">
        <v>30840</v>
      </c>
      <c r="N101" s="77" t="s">
        <v>422</v>
      </c>
      <c r="O101" s="77"/>
      <c r="P101" s="77" t="s">
        <v>422</v>
      </c>
      <c r="Q101" s="77" t="s">
        <v>426</v>
      </c>
      <c r="R101" s="77" t="s">
        <v>457</v>
      </c>
      <c r="S101" s="77">
        <f>INDEX(Tabulky_zadani!$F$27:$F$122,MATCH(Q101,Tabulky_zadani!$A$27:$A$122,0))</f>
        <v>0</v>
      </c>
      <c r="T101" s="72"/>
      <c r="U101" s="84"/>
      <c r="V101" s="86">
        <f t="shared" si="24"/>
        <v>1</v>
      </c>
      <c r="W101" s="86"/>
      <c r="X101" s="86"/>
      <c r="Y101" s="86"/>
    </row>
    <row r="102" spans="6:25" ht="14.25" customHeight="1" x14ac:dyDescent="0.25">
      <c r="F102">
        <f t="shared" si="28"/>
        <v>0</v>
      </c>
      <c r="G102" s="92" t="s">
        <v>119</v>
      </c>
      <c r="H102" s="5">
        <v>2010106</v>
      </c>
      <c r="I102" s="5">
        <f t="shared" si="30"/>
        <v>0</v>
      </c>
      <c r="J102" s="3"/>
      <c r="K102" s="3">
        <f t="shared" si="23"/>
        <v>1</v>
      </c>
    </row>
    <row r="103" spans="6:25" ht="14.25" customHeight="1" x14ac:dyDescent="0.25">
      <c r="F103">
        <f t="shared" si="28"/>
        <v>0</v>
      </c>
      <c r="G103" s="92" t="s">
        <v>119</v>
      </c>
      <c r="H103" s="5">
        <v>2010107</v>
      </c>
      <c r="I103" s="5">
        <f t="shared" si="30"/>
        <v>0</v>
      </c>
      <c r="J103" s="3"/>
      <c r="K103" s="3">
        <f t="shared" si="23"/>
        <v>0</v>
      </c>
    </row>
    <row r="104" spans="6:25" ht="14.25" customHeight="1" x14ac:dyDescent="0.25">
      <c r="F104">
        <f t="shared" si="28"/>
        <v>0</v>
      </c>
      <c r="G104" s="92" t="s">
        <v>119</v>
      </c>
      <c r="H104" s="5">
        <v>2010199</v>
      </c>
      <c r="I104" s="5">
        <f t="shared" si="30"/>
        <v>0</v>
      </c>
      <c r="J104" s="3"/>
      <c r="K104" s="3">
        <f t="shared" si="23"/>
        <v>1</v>
      </c>
    </row>
    <row r="105" spans="6:25" ht="14.25" customHeight="1" x14ac:dyDescent="0.25">
      <c r="F105">
        <f t="shared" si="28"/>
        <v>0</v>
      </c>
      <c r="G105" s="92" t="s">
        <v>119</v>
      </c>
      <c r="H105" s="5">
        <v>2010601</v>
      </c>
      <c r="I105" s="5">
        <f t="shared" si="30"/>
        <v>0</v>
      </c>
      <c r="J105" s="3"/>
      <c r="K105" s="3">
        <f t="shared" si="23"/>
        <v>0</v>
      </c>
    </row>
    <row r="106" spans="6:25" ht="14.25" customHeight="1" x14ac:dyDescent="0.25">
      <c r="F106">
        <f t="shared" si="28"/>
        <v>0</v>
      </c>
      <c r="G106" s="92" t="s">
        <v>119</v>
      </c>
      <c r="H106" s="5">
        <v>2010602</v>
      </c>
      <c r="I106" s="5">
        <f t="shared" si="30"/>
        <v>0</v>
      </c>
      <c r="J106" s="3"/>
      <c r="K106" s="3">
        <f t="shared" si="23"/>
        <v>1</v>
      </c>
    </row>
    <row r="107" spans="6:25" ht="14.25" customHeight="1" x14ac:dyDescent="0.25">
      <c r="F107">
        <f t="shared" si="28"/>
        <v>0</v>
      </c>
      <c r="G107" s="92" t="s">
        <v>119</v>
      </c>
      <c r="H107" s="5">
        <v>2010603</v>
      </c>
      <c r="I107" s="5">
        <f t="shared" si="30"/>
        <v>0</v>
      </c>
      <c r="J107" s="3"/>
      <c r="K107" s="3">
        <f t="shared" si="23"/>
        <v>0</v>
      </c>
    </row>
    <row r="108" spans="6:25" ht="14.25" customHeight="1" x14ac:dyDescent="0.25">
      <c r="F108">
        <f t="shared" si="28"/>
        <v>0</v>
      </c>
      <c r="G108" s="92" t="s">
        <v>119</v>
      </c>
      <c r="H108" s="5">
        <v>2010604</v>
      </c>
      <c r="I108" s="5">
        <f t="shared" si="30"/>
        <v>0</v>
      </c>
      <c r="J108" s="3"/>
      <c r="K108" s="3">
        <f t="shared" si="23"/>
        <v>1</v>
      </c>
    </row>
    <row r="109" spans="6:25" ht="14.25" customHeight="1" x14ac:dyDescent="0.25">
      <c r="F109">
        <f t="shared" si="28"/>
        <v>0</v>
      </c>
      <c r="G109" s="92" t="s">
        <v>119</v>
      </c>
      <c r="H109" s="5">
        <v>2010605</v>
      </c>
      <c r="I109" s="5">
        <f t="shared" si="30"/>
        <v>0</v>
      </c>
      <c r="J109" s="3"/>
      <c r="K109" s="3">
        <f t="shared" si="23"/>
        <v>1</v>
      </c>
    </row>
    <row r="110" spans="6:25" ht="14.25" customHeight="1" x14ac:dyDescent="0.25">
      <c r="F110">
        <f t="shared" si="28"/>
        <v>0</v>
      </c>
      <c r="G110" s="92" t="s">
        <v>119</v>
      </c>
      <c r="H110" s="5">
        <v>2010606</v>
      </c>
      <c r="I110" s="5">
        <f t="shared" si="30"/>
        <v>0</v>
      </c>
      <c r="J110" s="3"/>
      <c r="K110" s="3">
        <f t="shared" si="23"/>
        <v>1</v>
      </c>
    </row>
    <row r="111" spans="6:25" ht="14.25" customHeight="1" x14ac:dyDescent="0.25">
      <c r="F111">
        <f t="shared" si="28"/>
        <v>0</v>
      </c>
      <c r="G111" s="92" t="s">
        <v>119</v>
      </c>
      <c r="H111" s="5">
        <v>2010607</v>
      </c>
      <c r="I111" s="5">
        <f t="shared" si="30"/>
        <v>0</v>
      </c>
      <c r="J111" s="3"/>
      <c r="K111" s="3">
        <f t="shared" si="23"/>
        <v>1</v>
      </c>
    </row>
    <row r="112" spans="6:25" ht="14.25" customHeight="1" x14ac:dyDescent="0.25">
      <c r="F112">
        <f t="shared" si="28"/>
        <v>0</v>
      </c>
      <c r="G112" s="92" t="s">
        <v>119</v>
      </c>
      <c r="H112" s="5">
        <v>2010608</v>
      </c>
      <c r="I112" s="5">
        <f t="shared" si="30"/>
        <v>0</v>
      </c>
      <c r="J112" s="3"/>
      <c r="K112" s="3">
        <f t="shared" si="23"/>
        <v>1</v>
      </c>
    </row>
    <row r="113" spans="6:11" ht="14.25" customHeight="1" x14ac:dyDescent="0.25">
      <c r="F113">
        <f t="shared" si="28"/>
        <v>0</v>
      </c>
      <c r="G113" s="92" t="s">
        <v>119</v>
      </c>
      <c r="H113" s="5">
        <v>2010609</v>
      </c>
      <c r="I113" s="5">
        <f t="shared" si="30"/>
        <v>0</v>
      </c>
      <c r="J113" s="3"/>
      <c r="K113" s="3">
        <f t="shared" si="23"/>
        <v>1</v>
      </c>
    </row>
    <row r="114" spans="6:11" ht="14.25" customHeight="1" x14ac:dyDescent="0.25">
      <c r="F114">
        <f t="shared" si="28"/>
        <v>0</v>
      </c>
      <c r="G114" s="92" t="s">
        <v>119</v>
      </c>
      <c r="H114" s="5">
        <v>2010610</v>
      </c>
      <c r="I114" s="5">
        <f t="shared" si="30"/>
        <v>0</v>
      </c>
      <c r="J114" s="3"/>
      <c r="K114" s="3">
        <f t="shared" si="23"/>
        <v>1</v>
      </c>
    </row>
    <row r="115" spans="6:11" ht="14.25" customHeight="1" x14ac:dyDescent="0.25">
      <c r="F115">
        <f t="shared" si="28"/>
        <v>0</v>
      </c>
      <c r="G115" s="92" t="s">
        <v>119</v>
      </c>
      <c r="H115" s="5">
        <v>2010611</v>
      </c>
      <c r="I115" s="5">
        <f t="shared" si="30"/>
        <v>0</v>
      </c>
      <c r="J115" s="3"/>
      <c r="K115" s="3">
        <f t="shared" si="23"/>
        <v>0</v>
      </c>
    </row>
    <row r="116" spans="6:11" ht="14.25" customHeight="1" x14ac:dyDescent="0.25">
      <c r="F116">
        <f t="shared" si="28"/>
        <v>0</v>
      </c>
      <c r="G116" s="92" t="s">
        <v>119</v>
      </c>
      <c r="H116" s="5">
        <v>2010612</v>
      </c>
      <c r="I116" s="5">
        <f t="shared" si="30"/>
        <v>0</v>
      </c>
      <c r="J116" s="3"/>
      <c r="K116" s="3">
        <f t="shared" si="23"/>
        <v>1</v>
      </c>
    </row>
    <row r="117" spans="6:11" ht="14.25" customHeight="1" x14ac:dyDescent="0.25">
      <c r="F117">
        <f t="shared" si="28"/>
        <v>0</v>
      </c>
      <c r="G117" s="92" t="s">
        <v>119</v>
      </c>
      <c r="H117" s="5">
        <v>2010699</v>
      </c>
      <c r="I117" s="5">
        <f t="shared" si="30"/>
        <v>0</v>
      </c>
      <c r="J117" s="3"/>
      <c r="K117" s="3">
        <f t="shared" si="23"/>
        <v>1</v>
      </c>
    </row>
    <row r="118" spans="6:11" ht="14.25" customHeight="1" x14ac:dyDescent="0.25">
      <c r="F118">
        <f t="shared" si="28"/>
        <v>0</v>
      </c>
      <c r="G118" s="92" t="s">
        <v>119</v>
      </c>
      <c r="H118" s="9">
        <v>2011201</v>
      </c>
      <c r="I118" s="9">
        <f t="shared" si="30"/>
        <v>0</v>
      </c>
      <c r="J118" s="3"/>
      <c r="K118" s="3">
        <f t="shared" si="23"/>
        <v>1</v>
      </c>
    </row>
    <row r="119" spans="6:11" ht="14.25" customHeight="1" x14ac:dyDescent="0.25">
      <c r="F119">
        <f t="shared" si="28"/>
        <v>0</v>
      </c>
      <c r="G119" s="92" t="s">
        <v>119</v>
      </c>
      <c r="H119" s="5">
        <v>201070101</v>
      </c>
      <c r="I119" s="5">
        <f t="shared" si="30"/>
        <v>0</v>
      </c>
      <c r="J119" s="3"/>
      <c r="K119" s="3">
        <f t="shared" si="23"/>
        <v>1</v>
      </c>
    </row>
    <row r="120" spans="6:11" ht="14.25" customHeight="1" x14ac:dyDescent="0.25">
      <c r="F120">
        <f t="shared" si="28"/>
        <v>0</v>
      </c>
      <c r="G120" s="92" t="s">
        <v>130</v>
      </c>
      <c r="H120" s="5">
        <v>2010101</v>
      </c>
      <c r="I120" s="5">
        <f t="shared" si="30"/>
        <v>0</v>
      </c>
      <c r="J120" s="3"/>
      <c r="K120" s="3">
        <f t="shared" si="23"/>
        <v>1</v>
      </c>
    </row>
    <row r="121" spans="6:11" ht="14.25" customHeight="1" x14ac:dyDescent="0.25">
      <c r="F121">
        <f t="shared" si="28"/>
        <v>0</v>
      </c>
      <c r="G121" s="92" t="s">
        <v>130</v>
      </c>
      <c r="H121" s="5">
        <v>2010102</v>
      </c>
      <c r="I121" s="5">
        <f t="shared" si="30"/>
        <v>0</v>
      </c>
      <c r="J121" s="3"/>
      <c r="K121" s="3">
        <f t="shared" si="23"/>
        <v>0</v>
      </c>
    </row>
    <row r="122" spans="6:11" ht="14.25" customHeight="1" x14ac:dyDescent="0.25">
      <c r="F122">
        <f t="shared" si="28"/>
        <v>0</v>
      </c>
      <c r="G122" s="92" t="s">
        <v>130</v>
      </c>
      <c r="H122" s="5">
        <v>2010103</v>
      </c>
      <c r="I122" s="5">
        <f t="shared" si="30"/>
        <v>0</v>
      </c>
      <c r="J122" s="3"/>
      <c r="K122" s="3">
        <f t="shared" si="23"/>
        <v>1</v>
      </c>
    </row>
    <row r="123" spans="6:11" ht="14.25" customHeight="1" x14ac:dyDescent="0.25">
      <c r="F123">
        <f t="shared" si="28"/>
        <v>0</v>
      </c>
      <c r="G123" s="92" t="s">
        <v>130</v>
      </c>
      <c r="H123" s="5">
        <v>2010104</v>
      </c>
      <c r="I123" s="5">
        <f t="shared" si="30"/>
        <v>0</v>
      </c>
      <c r="J123" s="3"/>
      <c r="K123" s="3">
        <f t="shared" si="23"/>
        <v>1</v>
      </c>
    </row>
    <row r="124" spans="6:11" ht="14.25" customHeight="1" x14ac:dyDescent="0.25">
      <c r="F124">
        <f t="shared" si="28"/>
        <v>0</v>
      </c>
      <c r="G124" s="92" t="s">
        <v>130</v>
      </c>
      <c r="H124" s="5">
        <v>2010105</v>
      </c>
      <c r="I124" s="5">
        <f t="shared" si="30"/>
        <v>0</v>
      </c>
      <c r="J124" s="3"/>
      <c r="K124" s="3">
        <f t="shared" si="23"/>
        <v>1</v>
      </c>
    </row>
    <row r="125" spans="6:11" ht="14.25" customHeight="1" x14ac:dyDescent="0.25">
      <c r="F125">
        <f t="shared" si="28"/>
        <v>0</v>
      </c>
      <c r="G125" s="92" t="s">
        <v>130</v>
      </c>
      <c r="H125" s="5">
        <v>2010106</v>
      </c>
      <c r="I125" s="5">
        <f t="shared" si="30"/>
        <v>0</v>
      </c>
      <c r="J125" s="3"/>
      <c r="K125" s="3">
        <f t="shared" si="23"/>
        <v>1</v>
      </c>
    </row>
    <row r="126" spans="6:11" ht="14.25" customHeight="1" x14ac:dyDescent="0.25">
      <c r="F126">
        <f t="shared" si="28"/>
        <v>0</v>
      </c>
      <c r="G126" s="92" t="s">
        <v>130</v>
      </c>
      <c r="H126" s="5">
        <v>2010107</v>
      </c>
      <c r="I126" s="5">
        <f t="shared" si="30"/>
        <v>0</v>
      </c>
      <c r="J126" s="3"/>
      <c r="K126" s="3">
        <f t="shared" si="23"/>
        <v>0</v>
      </c>
    </row>
    <row r="127" spans="6:11" ht="14.25" customHeight="1" x14ac:dyDescent="0.25">
      <c r="F127">
        <f t="shared" si="28"/>
        <v>0</v>
      </c>
      <c r="G127" s="92" t="s">
        <v>130</v>
      </c>
      <c r="H127" s="5">
        <v>2010199</v>
      </c>
      <c r="I127" s="5">
        <f t="shared" si="30"/>
        <v>0</v>
      </c>
      <c r="J127" s="3"/>
      <c r="K127" s="3">
        <f t="shared" si="23"/>
        <v>1</v>
      </c>
    </row>
    <row r="128" spans="6:11" ht="14.25" customHeight="1" x14ac:dyDescent="0.25">
      <c r="F128">
        <f t="shared" si="28"/>
        <v>0</v>
      </c>
      <c r="G128" s="92" t="s">
        <v>131</v>
      </c>
      <c r="H128" s="5">
        <v>2010101</v>
      </c>
      <c r="I128" s="5">
        <f t="shared" si="30"/>
        <v>0</v>
      </c>
      <c r="J128" s="3"/>
      <c r="K128" s="3">
        <f t="shared" si="23"/>
        <v>1</v>
      </c>
    </row>
    <row r="129" spans="6:11" ht="14.25" customHeight="1" x14ac:dyDescent="0.25">
      <c r="F129">
        <f t="shared" si="28"/>
        <v>0</v>
      </c>
      <c r="G129" s="92" t="s">
        <v>131</v>
      </c>
      <c r="H129" s="5">
        <v>2010102</v>
      </c>
      <c r="I129" s="5">
        <f t="shared" ref="I129:I159" si="31">IF(ISERROR(MATCH(H129,$M$2:$M$101,0)),0,INDEX($S$2:$S$101,MATCH(H129,$M$2:$M$101,0)))</f>
        <v>0</v>
      </c>
      <c r="J129" s="3"/>
      <c r="K129" s="3">
        <f t="shared" si="23"/>
        <v>0</v>
      </c>
    </row>
    <row r="130" spans="6:11" ht="14.25" customHeight="1" x14ac:dyDescent="0.25">
      <c r="F130">
        <f t="shared" si="28"/>
        <v>0</v>
      </c>
      <c r="G130" s="92" t="s">
        <v>131</v>
      </c>
      <c r="H130" s="5">
        <v>2010103</v>
      </c>
      <c r="I130" s="5">
        <f t="shared" si="31"/>
        <v>0</v>
      </c>
      <c r="J130" s="3"/>
      <c r="K130" s="3">
        <f t="shared" ref="K130:K193" si="32">COUNTIF($M$2:$M$101,H130)</f>
        <v>1</v>
      </c>
    </row>
    <row r="131" spans="6:11" ht="14.25" customHeight="1" x14ac:dyDescent="0.25">
      <c r="F131">
        <f t="shared" ref="F131:F194" si="33">IF(G131=H131,1,0)</f>
        <v>0</v>
      </c>
      <c r="G131" s="92" t="s">
        <v>131</v>
      </c>
      <c r="H131" s="5">
        <v>2010104</v>
      </c>
      <c r="I131" s="5">
        <f t="shared" si="31"/>
        <v>0</v>
      </c>
      <c r="J131" s="3"/>
      <c r="K131" s="3">
        <f t="shared" si="32"/>
        <v>1</v>
      </c>
    </row>
    <row r="132" spans="6:11" ht="14.25" customHeight="1" x14ac:dyDescent="0.25">
      <c r="F132">
        <f t="shared" si="33"/>
        <v>0</v>
      </c>
      <c r="G132" s="92" t="s">
        <v>131</v>
      </c>
      <c r="H132" s="5">
        <v>2010105</v>
      </c>
      <c r="I132" s="5">
        <f t="shared" si="31"/>
        <v>0</v>
      </c>
      <c r="J132" s="3"/>
      <c r="K132" s="3">
        <f t="shared" si="32"/>
        <v>1</v>
      </c>
    </row>
    <row r="133" spans="6:11" ht="14.25" customHeight="1" x14ac:dyDescent="0.25">
      <c r="F133">
        <f t="shared" si="33"/>
        <v>0</v>
      </c>
      <c r="G133" s="92" t="s">
        <v>131</v>
      </c>
      <c r="H133" s="5">
        <v>2010106</v>
      </c>
      <c r="I133" s="5">
        <f t="shared" si="31"/>
        <v>0</v>
      </c>
      <c r="J133" s="3"/>
      <c r="K133" s="3">
        <f t="shared" si="32"/>
        <v>1</v>
      </c>
    </row>
    <row r="134" spans="6:11" ht="14.25" customHeight="1" x14ac:dyDescent="0.25">
      <c r="F134">
        <f t="shared" si="33"/>
        <v>0</v>
      </c>
      <c r="G134" s="92" t="s">
        <v>131</v>
      </c>
      <c r="H134" s="5">
        <v>2010199</v>
      </c>
      <c r="I134" s="5">
        <f t="shared" si="31"/>
        <v>0</v>
      </c>
      <c r="J134" s="3"/>
      <c r="K134" s="3">
        <f t="shared" si="32"/>
        <v>1</v>
      </c>
    </row>
    <row r="135" spans="6:11" ht="14.25" customHeight="1" x14ac:dyDescent="0.25">
      <c r="F135">
        <f t="shared" si="33"/>
        <v>0</v>
      </c>
      <c r="G135" s="92" t="s">
        <v>132</v>
      </c>
      <c r="H135" s="5">
        <v>2010604</v>
      </c>
      <c r="I135" s="5">
        <f t="shared" si="31"/>
        <v>0</v>
      </c>
      <c r="J135" s="3"/>
      <c r="K135" s="3">
        <f t="shared" si="32"/>
        <v>1</v>
      </c>
    </row>
    <row r="136" spans="6:11" ht="14.25" customHeight="1" x14ac:dyDescent="0.25">
      <c r="F136">
        <f t="shared" si="33"/>
        <v>0</v>
      </c>
      <c r="G136" s="92" t="s">
        <v>132</v>
      </c>
      <c r="H136" s="5">
        <v>2010605</v>
      </c>
      <c r="I136" s="5">
        <f t="shared" si="31"/>
        <v>0</v>
      </c>
      <c r="J136" s="3"/>
      <c r="K136" s="3">
        <f t="shared" si="32"/>
        <v>1</v>
      </c>
    </row>
    <row r="137" spans="6:11" ht="14.25" customHeight="1" x14ac:dyDescent="0.25">
      <c r="F137">
        <f t="shared" si="33"/>
        <v>0</v>
      </c>
      <c r="G137" s="92" t="s">
        <v>132</v>
      </c>
      <c r="H137" s="5">
        <v>2010606</v>
      </c>
      <c r="I137" s="5">
        <f t="shared" si="31"/>
        <v>0</v>
      </c>
      <c r="J137" s="3"/>
      <c r="K137" s="3">
        <f t="shared" si="32"/>
        <v>1</v>
      </c>
    </row>
    <row r="138" spans="6:11" ht="14.25" customHeight="1" x14ac:dyDescent="0.25">
      <c r="F138">
        <f t="shared" si="33"/>
        <v>0</v>
      </c>
      <c r="G138" s="92" t="s">
        <v>132</v>
      </c>
      <c r="H138" s="5">
        <v>2010607</v>
      </c>
      <c r="I138" s="5">
        <f t="shared" si="31"/>
        <v>0</v>
      </c>
      <c r="J138" s="3"/>
      <c r="K138" s="3">
        <f t="shared" si="32"/>
        <v>1</v>
      </c>
    </row>
    <row r="139" spans="6:11" ht="14.25" customHeight="1" x14ac:dyDescent="0.25">
      <c r="F139">
        <f t="shared" si="33"/>
        <v>0</v>
      </c>
      <c r="G139" s="92" t="s">
        <v>132</v>
      </c>
      <c r="H139" s="5">
        <v>2010608</v>
      </c>
      <c r="I139" s="5">
        <f t="shared" si="31"/>
        <v>0</v>
      </c>
      <c r="J139" s="3"/>
      <c r="K139" s="3">
        <f t="shared" si="32"/>
        <v>1</v>
      </c>
    </row>
    <row r="140" spans="6:11" ht="14.25" customHeight="1" x14ac:dyDescent="0.25">
      <c r="F140">
        <f t="shared" si="33"/>
        <v>0</v>
      </c>
      <c r="G140" s="92" t="s">
        <v>133</v>
      </c>
      <c r="H140" s="5">
        <v>20103</v>
      </c>
      <c r="I140" s="5">
        <f t="shared" si="31"/>
        <v>0</v>
      </c>
      <c r="J140" s="3"/>
      <c r="K140" s="3">
        <f t="shared" si="32"/>
        <v>1</v>
      </c>
    </row>
    <row r="141" spans="6:11" ht="14.25" customHeight="1" x14ac:dyDescent="0.25">
      <c r="F141">
        <f t="shared" si="33"/>
        <v>0</v>
      </c>
      <c r="G141" s="92" t="s">
        <v>133</v>
      </c>
      <c r="H141" s="5">
        <v>20104</v>
      </c>
      <c r="I141" s="5">
        <f t="shared" si="31"/>
        <v>0</v>
      </c>
      <c r="J141" s="3"/>
      <c r="K141" s="3">
        <f t="shared" si="32"/>
        <v>1</v>
      </c>
    </row>
    <row r="142" spans="6:11" ht="14.25" customHeight="1" x14ac:dyDescent="0.25">
      <c r="F142">
        <f t="shared" si="33"/>
        <v>0</v>
      </c>
      <c r="G142" s="92" t="s">
        <v>133</v>
      </c>
      <c r="H142" s="5">
        <v>20105</v>
      </c>
      <c r="I142" s="5">
        <f t="shared" si="31"/>
        <v>0</v>
      </c>
      <c r="J142" s="3"/>
      <c r="K142" s="3">
        <f t="shared" si="32"/>
        <v>1</v>
      </c>
    </row>
    <row r="143" spans="6:11" ht="14.25" customHeight="1" x14ac:dyDescent="0.25">
      <c r="F143">
        <f t="shared" si="33"/>
        <v>0</v>
      </c>
      <c r="G143" s="90" t="s">
        <v>121</v>
      </c>
      <c r="H143" s="90">
        <v>204051</v>
      </c>
      <c r="I143" s="90">
        <f t="shared" si="31"/>
        <v>0</v>
      </c>
      <c r="J143" s="3"/>
      <c r="K143" s="3">
        <f t="shared" si="32"/>
        <v>1</v>
      </c>
    </row>
    <row r="144" spans="6:11" ht="14.25" customHeight="1" x14ac:dyDescent="0.25">
      <c r="F144">
        <f t="shared" si="33"/>
        <v>0</v>
      </c>
      <c r="G144" s="90" t="s">
        <v>121</v>
      </c>
      <c r="H144" s="90">
        <v>204052</v>
      </c>
      <c r="I144" s="90">
        <f t="shared" si="31"/>
        <v>0</v>
      </c>
      <c r="J144" s="3"/>
      <c r="K144" s="3">
        <f t="shared" si="32"/>
        <v>1</v>
      </c>
    </row>
    <row r="145" spans="6:11" ht="14.25" customHeight="1" x14ac:dyDescent="0.25">
      <c r="F145">
        <f t="shared" si="33"/>
        <v>0</v>
      </c>
      <c r="G145" s="90" t="s">
        <v>121</v>
      </c>
      <c r="H145" s="90">
        <v>204053</v>
      </c>
      <c r="I145" s="90">
        <f t="shared" si="31"/>
        <v>0</v>
      </c>
      <c r="J145" s="3"/>
      <c r="K145" s="3">
        <f t="shared" si="32"/>
        <v>1</v>
      </c>
    </row>
    <row r="146" spans="6:11" ht="14.25" customHeight="1" x14ac:dyDescent="0.25">
      <c r="F146">
        <f t="shared" si="33"/>
        <v>0</v>
      </c>
      <c r="G146" s="92" t="s">
        <v>120</v>
      </c>
      <c r="H146" s="5">
        <v>20601</v>
      </c>
      <c r="I146" s="5">
        <f t="shared" si="31"/>
        <v>0</v>
      </c>
      <c r="J146" s="3"/>
      <c r="K146" s="3">
        <f t="shared" si="32"/>
        <v>1</v>
      </c>
    </row>
    <row r="147" spans="6:11" ht="14.25" customHeight="1" x14ac:dyDescent="0.25">
      <c r="F147">
        <f t="shared" si="33"/>
        <v>0</v>
      </c>
      <c r="G147" s="92" t="s">
        <v>120</v>
      </c>
      <c r="H147" s="5">
        <v>2010702</v>
      </c>
      <c r="I147" s="5">
        <f t="shared" si="31"/>
        <v>0</v>
      </c>
      <c r="J147" s="3"/>
      <c r="K147" s="3">
        <f t="shared" si="32"/>
        <v>1</v>
      </c>
    </row>
    <row r="148" spans="6:11" ht="14.25" customHeight="1" x14ac:dyDescent="0.25">
      <c r="F148">
        <f t="shared" si="33"/>
        <v>0</v>
      </c>
      <c r="G148" s="92" t="s">
        <v>120</v>
      </c>
      <c r="H148" s="5">
        <v>2010801</v>
      </c>
      <c r="I148" s="5">
        <f t="shared" si="31"/>
        <v>0</v>
      </c>
      <c r="J148" s="3"/>
      <c r="K148" s="3">
        <f t="shared" si="32"/>
        <v>1</v>
      </c>
    </row>
    <row r="149" spans="6:11" ht="14.25" customHeight="1" x14ac:dyDescent="0.25">
      <c r="F149">
        <f t="shared" si="33"/>
        <v>0</v>
      </c>
      <c r="G149" s="92" t="s">
        <v>120</v>
      </c>
      <c r="H149" s="5">
        <v>2010802</v>
      </c>
      <c r="I149" s="5">
        <f t="shared" si="31"/>
        <v>0</v>
      </c>
      <c r="J149" s="3"/>
      <c r="K149" s="3">
        <f t="shared" si="32"/>
        <v>1</v>
      </c>
    </row>
    <row r="150" spans="6:11" ht="14.25" customHeight="1" x14ac:dyDescent="0.25">
      <c r="F150">
        <f t="shared" si="33"/>
        <v>0</v>
      </c>
      <c r="G150" s="92" t="s">
        <v>120</v>
      </c>
      <c r="H150" s="5">
        <v>201070102</v>
      </c>
      <c r="I150" s="5">
        <f t="shared" si="31"/>
        <v>0</v>
      </c>
      <c r="J150" s="3"/>
      <c r="K150" s="3">
        <f t="shared" si="32"/>
        <v>1</v>
      </c>
    </row>
    <row r="151" spans="6:11" ht="14.25" customHeight="1" x14ac:dyDescent="0.25">
      <c r="F151">
        <f t="shared" si="33"/>
        <v>0</v>
      </c>
      <c r="G151" s="92" t="s">
        <v>121</v>
      </c>
      <c r="H151" s="5">
        <v>20401</v>
      </c>
      <c r="I151" s="5">
        <f t="shared" si="31"/>
        <v>0</v>
      </c>
      <c r="J151" s="3"/>
      <c r="K151" s="3">
        <f t="shared" si="32"/>
        <v>1</v>
      </c>
    </row>
    <row r="152" spans="6:11" ht="14.25" customHeight="1" x14ac:dyDescent="0.25">
      <c r="F152">
        <f t="shared" si="33"/>
        <v>0</v>
      </c>
      <c r="G152" s="92" t="s">
        <v>121</v>
      </c>
      <c r="H152" s="5">
        <v>20402</v>
      </c>
      <c r="I152" s="5">
        <f t="shared" si="31"/>
        <v>0</v>
      </c>
      <c r="J152" s="3"/>
      <c r="K152" s="3">
        <f t="shared" si="32"/>
        <v>0</v>
      </c>
    </row>
    <row r="153" spans="6:11" ht="14.25" customHeight="1" x14ac:dyDescent="0.25">
      <c r="F153">
        <f t="shared" si="33"/>
        <v>0</v>
      </c>
      <c r="G153" s="92" t="s">
        <v>121</v>
      </c>
      <c r="H153" s="5">
        <v>20403</v>
      </c>
      <c r="I153" s="5">
        <f t="shared" si="31"/>
        <v>0</v>
      </c>
      <c r="J153" s="3"/>
      <c r="K153" s="3">
        <f t="shared" si="32"/>
        <v>0</v>
      </c>
    </row>
    <row r="154" spans="6:11" ht="14.25" customHeight="1" x14ac:dyDescent="0.25">
      <c r="F154">
        <f t="shared" si="33"/>
        <v>0</v>
      </c>
      <c r="G154" s="8" t="s">
        <v>121</v>
      </c>
      <c r="H154" s="8">
        <v>2040401</v>
      </c>
      <c r="I154" s="8">
        <f t="shared" si="31"/>
        <v>0</v>
      </c>
      <c r="J154" s="3"/>
      <c r="K154" s="3">
        <f t="shared" si="32"/>
        <v>1</v>
      </c>
    </row>
    <row r="155" spans="6:11" ht="14.25" customHeight="1" x14ac:dyDescent="0.25">
      <c r="F155">
        <f t="shared" si="33"/>
        <v>0</v>
      </c>
      <c r="G155" s="8" t="s">
        <v>121</v>
      </c>
      <c r="H155" s="8">
        <v>2040402</v>
      </c>
      <c r="I155" s="8">
        <f t="shared" si="31"/>
        <v>0</v>
      </c>
      <c r="J155" s="3"/>
      <c r="K155" s="3">
        <f t="shared" si="32"/>
        <v>1</v>
      </c>
    </row>
    <row r="156" spans="6:11" ht="14.25" customHeight="1" x14ac:dyDescent="0.25">
      <c r="F156">
        <f t="shared" si="33"/>
        <v>0</v>
      </c>
      <c r="G156" s="8" t="s">
        <v>121</v>
      </c>
      <c r="H156" s="8">
        <v>2040403</v>
      </c>
      <c r="I156" s="8">
        <f t="shared" si="31"/>
        <v>0</v>
      </c>
      <c r="J156" s="3"/>
      <c r="K156" s="3">
        <f t="shared" si="32"/>
        <v>1</v>
      </c>
    </row>
    <row r="157" spans="6:11" ht="14.25" customHeight="1" x14ac:dyDescent="0.25">
      <c r="F157">
        <f t="shared" si="33"/>
        <v>0</v>
      </c>
      <c r="G157" s="92" t="s">
        <v>121</v>
      </c>
      <c r="H157" s="5">
        <v>20406</v>
      </c>
      <c r="I157" s="5">
        <f t="shared" si="31"/>
        <v>0</v>
      </c>
      <c r="J157" s="3"/>
      <c r="K157" s="3">
        <f t="shared" si="32"/>
        <v>1</v>
      </c>
    </row>
    <row r="158" spans="6:11" ht="14.25" customHeight="1" x14ac:dyDescent="0.25">
      <c r="F158">
        <f t="shared" si="33"/>
        <v>0</v>
      </c>
      <c r="G158" s="92" t="s">
        <v>121</v>
      </c>
      <c r="H158" s="5">
        <v>20407</v>
      </c>
      <c r="I158" s="5">
        <f t="shared" si="31"/>
        <v>0</v>
      </c>
      <c r="J158" s="3"/>
      <c r="K158" s="3">
        <f t="shared" si="32"/>
        <v>0</v>
      </c>
    </row>
    <row r="159" spans="6:11" ht="14.25" customHeight="1" x14ac:dyDescent="0.25">
      <c r="F159">
        <f t="shared" si="33"/>
        <v>0</v>
      </c>
      <c r="G159" s="92" t="s">
        <v>123</v>
      </c>
      <c r="H159" s="5">
        <v>30100</v>
      </c>
      <c r="I159" s="5">
        <f t="shared" si="31"/>
        <v>0</v>
      </c>
      <c r="J159" s="3"/>
      <c r="K159" s="3">
        <f t="shared" si="32"/>
        <v>1</v>
      </c>
    </row>
    <row r="160" spans="6:11" ht="14.25" customHeight="1" x14ac:dyDescent="0.25">
      <c r="F160">
        <f t="shared" si="33"/>
        <v>0</v>
      </c>
      <c r="G160" s="139" t="s">
        <v>123</v>
      </c>
      <c r="H160" s="139">
        <v>20105</v>
      </c>
      <c r="I160" s="139">
        <f>IF(ISERROR(MATCH(H160,$M$2:$M$101,0)),0,INDEX($S$2:$S$101,MATCH(H160,$M$2:$M$101,0)))*(INDEX($T$2:$T$101,MATCH(H160,$M$2:$M$101,0)))</f>
        <v>0</v>
      </c>
      <c r="J160" s="3"/>
      <c r="K160" s="3">
        <f t="shared" si="32"/>
        <v>1</v>
      </c>
    </row>
    <row r="161" spans="6:11" ht="14.25" customHeight="1" x14ac:dyDescent="0.25">
      <c r="F161">
        <f t="shared" si="33"/>
        <v>0</v>
      </c>
      <c r="G161" s="139" t="s">
        <v>123</v>
      </c>
      <c r="H161" s="139">
        <v>20109</v>
      </c>
      <c r="I161" s="139">
        <f>IF(ISERROR(MATCH(H161,$M$2:$M$101,0)),0,INDEX($S$2:$S$101,MATCH(H161,$M$2:$M$101,0)))*(INDEX($T$2:$T$101,MATCH(H161,$M$2:$M$101,0)))</f>
        <v>0</v>
      </c>
      <c r="J161" s="3"/>
      <c r="K161" s="3">
        <f t="shared" si="32"/>
        <v>1</v>
      </c>
    </row>
    <row r="162" spans="6:11" ht="14.25" customHeight="1" x14ac:dyDescent="0.25">
      <c r="F162">
        <f t="shared" si="33"/>
        <v>0</v>
      </c>
      <c r="G162" s="139" t="s">
        <v>123</v>
      </c>
      <c r="H162" s="139">
        <v>20301</v>
      </c>
      <c r="I162" s="139">
        <f>IF(ISERROR(MATCH(H162,$M$2:$M$101,0)),0,INDEX($S$2:$S$101,MATCH(H162,$M$2:$M$101,0)))*(INDEX($T$2:$T$101,MATCH(H162,$M$2:$M$101,0)))</f>
        <v>0</v>
      </c>
      <c r="J162" s="3"/>
      <c r="K162" s="3">
        <f t="shared" si="32"/>
        <v>1</v>
      </c>
    </row>
    <row r="163" spans="6:11" ht="14.25" customHeight="1" x14ac:dyDescent="0.25">
      <c r="F163">
        <f t="shared" si="33"/>
        <v>0</v>
      </c>
      <c r="G163" s="139" t="s">
        <v>123</v>
      </c>
      <c r="H163" s="139">
        <v>20302</v>
      </c>
      <c r="I163" s="139">
        <f>IF(ISERROR(MATCH(H163,$M$2:$M$101,0)),0,INDEX($S$2:$S$101,MATCH(H163,$M$2:$M$101,0)))*(INDEX($T$2:$T$101,MATCH(H163,$M$2:$M$101,0)))</f>
        <v>0</v>
      </c>
      <c r="J163" s="3"/>
      <c r="K163" s="3">
        <f t="shared" si="32"/>
        <v>1</v>
      </c>
    </row>
    <row r="164" spans="6:11" ht="14.25" customHeight="1" x14ac:dyDescent="0.25">
      <c r="F164">
        <f t="shared" si="33"/>
        <v>0</v>
      </c>
      <c r="G164" s="92" t="s">
        <v>123</v>
      </c>
      <c r="H164" s="5">
        <v>30201</v>
      </c>
      <c r="I164" s="5">
        <f t="shared" ref="I164:I195" si="34">IF(ISERROR(MATCH(H164,$M$2:$M$101,0)),0,INDEX($S$2:$S$101,MATCH(H164,$M$2:$M$101,0)))</f>
        <v>0</v>
      </c>
      <c r="J164" s="3"/>
      <c r="K164" s="3">
        <f t="shared" si="32"/>
        <v>1</v>
      </c>
    </row>
    <row r="165" spans="6:11" ht="14.25" customHeight="1" x14ac:dyDescent="0.25">
      <c r="F165">
        <f t="shared" si="33"/>
        <v>0</v>
      </c>
      <c r="G165" s="92" t="s">
        <v>123</v>
      </c>
      <c r="H165" s="5">
        <v>30202</v>
      </c>
      <c r="I165" s="5">
        <f t="shared" si="34"/>
        <v>0</v>
      </c>
      <c r="J165" s="3"/>
      <c r="K165" s="3">
        <f t="shared" si="32"/>
        <v>1</v>
      </c>
    </row>
    <row r="166" spans="6:11" ht="14.25" customHeight="1" x14ac:dyDescent="0.25">
      <c r="F166">
        <f t="shared" si="33"/>
        <v>0</v>
      </c>
      <c r="G166" s="92" t="s">
        <v>123</v>
      </c>
      <c r="H166" s="5">
        <v>30203</v>
      </c>
      <c r="I166" s="5">
        <f t="shared" si="34"/>
        <v>0</v>
      </c>
      <c r="J166" s="3"/>
      <c r="K166" s="3">
        <f t="shared" si="32"/>
        <v>1</v>
      </c>
    </row>
    <row r="167" spans="6:11" ht="14.25" customHeight="1" x14ac:dyDescent="0.25">
      <c r="F167">
        <f t="shared" si="33"/>
        <v>0</v>
      </c>
      <c r="G167" s="92" t="s">
        <v>123</v>
      </c>
      <c r="H167" s="5">
        <v>30204</v>
      </c>
      <c r="I167" s="5">
        <f t="shared" si="34"/>
        <v>0</v>
      </c>
      <c r="J167" s="3"/>
      <c r="K167" s="3">
        <f t="shared" si="32"/>
        <v>1</v>
      </c>
    </row>
    <row r="168" spans="6:11" ht="14.25" customHeight="1" x14ac:dyDescent="0.25">
      <c r="F168">
        <f t="shared" si="33"/>
        <v>0</v>
      </c>
      <c r="G168" s="92" t="s">
        <v>123</v>
      </c>
      <c r="H168" s="5">
        <v>30205</v>
      </c>
      <c r="I168" s="5">
        <f t="shared" si="34"/>
        <v>0</v>
      </c>
      <c r="J168" s="3"/>
      <c r="K168" s="3">
        <f t="shared" si="32"/>
        <v>1</v>
      </c>
    </row>
    <row r="169" spans="6:11" ht="14.25" customHeight="1" x14ac:dyDescent="0.25">
      <c r="F169">
        <f t="shared" si="33"/>
        <v>0</v>
      </c>
      <c r="G169" s="92" t="s">
        <v>123</v>
      </c>
      <c r="H169" s="5">
        <v>30206</v>
      </c>
      <c r="I169" s="5">
        <f t="shared" si="34"/>
        <v>0</v>
      </c>
      <c r="J169" s="3"/>
      <c r="K169" s="3">
        <f t="shared" si="32"/>
        <v>1</v>
      </c>
    </row>
    <row r="170" spans="6:11" ht="14.25" customHeight="1" x14ac:dyDescent="0.25">
      <c r="F170">
        <f t="shared" si="33"/>
        <v>0</v>
      </c>
      <c r="G170" s="92" t="s">
        <v>123</v>
      </c>
      <c r="H170" s="5">
        <v>30299</v>
      </c>
      <c r="I170" s="5">
        <f t="shared" si="34"/>
        <v>0</v>
      </c>
      <c r="J170" s="3"/>
      <c r="K170" s="3">
        <f t="shared" si="32"/>
        <v>1</v>
      </c>
    </row>
    <row r="171" spans="6:11" ht="14.25" customHeight="1" x14ac:dyDescent="0.25">
      <c r="F171">
        <f t="shared" si="33"/>
        <v>0</v>
      </c>
      <c r="G171" s="92" t="s">
        <v>123</v>
      </c>
      <c r="H171" s="5">
        <v>33199</v>
      </c>
      <c r="I171" s="5">
        <f t="shared" si="34"/>
        <v>0</v>
      </c>
      <c r="J171" s="3"/>
      <c r="K171" s="3">
        <f t="shared" si="32"/>
        <v>0</v>
      </c>
    </row>
    <row r="172" spans="6:11" ht="14.25" customHeight="1" x14ac:dyDescent="0.25">
      <c r="F172">
        <f t="shared" si="33"/>
        <v>0</v>
      </c>
      <c r="G172" s="92" t="s">
        <v>123</v>
      </c>
      <c r="H172" s="5">
        <v>3030101</v>
      </c>
      <c r="I172" s="5">
        <f t="shared" si="34"/>
        <v>0</v>
      </c>
      <c r="J172" s="3"/>
      <c r="K172" s="3">
        <f t="shared" si="32"/>
        <v>1</v>
      </c>
    </row>
    <row r="173" spans="6:11" ht="14.25" customHeight="1" x14ac:dyDescent="0.25">
      <c r="F173" s="118">
        <f t="shared" ref="F173" si="35">IF(G173=H173,1,0)</f>
        <v>0</v>
      </c>
      <c r="G173" s="119" t="s">
        <v>123</v>
      </c>
      <c r="H173" s="119">
        <v>3030103</v>
      </c>
      <c r="I173" s="119">
        <f t="shared" si="34"/>
        <v>0</v>
      </c>
      <c r="J173" s="120"/>
      <c r="K173" s="120">
        <f t="shared" si="32"/>
        <v>1</v>
      </c>
    </row>
    <row r="174" spans="6:11" ht="14.25" customHeight="1" x14ac:dyDescent="0.25">
      <c r="F174">
        <f t="shared" si="33"/>
        <v>0</v>
      </c>
      <c r="G174" s="92" t="s">
        <v>123</v>
      </c>
      <c r="H174" s="5">
        <v>3030201</v>
      </c>
      <c r="I174" s="5">
        <f t="shared" si="34"/>
        <v>0</v>
      </c>
      <c r="J174" s="3"/>
      <c r="K174" s="3">
        <f t="shared" si="32"/>
        <v>1</v>
      </c>
    </row>
    <row r="175" spans="6:11" ht="14.25" customHeight="1" x14ac:dyDescent="0.25">
      <c r="F175">
        <f t="shared" si="33"/>
        <v>0</v>
      </c>
      <c r="G175" s="92" t="s">
        <v>123</v>
      </c>
      <c r="H175" s="5">
        <v>3030299</v>
      </c>
      <c r="I175" s="5">
        <f t="shared" si="34"/>
        <v>0</v>
      </c>
      <c r="J175" s="3"/>
      <c r="K175" s="3">
        <f t="shared" si="32"/>
        <v>0</v>
      </c>
    </row>
    <row r="176" spans="6:11" ht="14.25" customHeight="1" x14ac:dyDescent="0.25">
      <c r="F176">
        <f t="shared" si="33"/>
        <v>0</v>
      </c>
      <c r="G176" s="92" t="s">
        <v>129</v>
      </c>
      <c r="H176" s="5">
        <v>30201</v>
      </c>
      <c r="I176" s="5">
        <f t="shared" si="34"/>
        <v>0</v>
      </c>
      <c r="J176" s="3"/>
      <c r="K176" s="3">
        <f t="shared" si="32"/>
        <v>1</v>
      </c>
    </row>
    <row r="177" spans="6:11" ht="14.25" customHeight="1" x14ac:dyDescent="0.25">
      <c r="F177">
        <f t="shared" si="33"/>
        <v>0</v>
      </c>
      <c r="G177" s="92" t="s">
        <v>129</v>
      </c>
      <c r="H177" s="5">
        <v>30203</v>
      </c>
      <c r="I177" s="5">
        <f t="shared" si="34"/>
        <v>0</v>
      </c>
      <c r="J177" s="3"/>
      <c r="K177" s="3">
        <f t="shared" si="32"/>
        <v>1</v>
      </c>
    </row>
    <row r="178" spans="6:11" ht="14.25" customHeight="1" x14ac:dyDescent="0.25">
      <c r="F178">
        <f t="shared" si="33"/>
        <v>0</v>
      </c>
      <c r="G178" s="92" t="s">
        <v>129</v>
      </c>
      <c r="H178" s="5">
        <v>30205</v>
      </c>
      <c r="I178" s="5">
        <f t="shared" si="34"/>
        <v>0</v>
      </c>
      <c r="J178" s="3"/>
      <c r="K178" s="3">
        <f t="shared" si="32"/>
        <v>1</v>
      </c>
    </row>
    <row r="179" spans="6:11" ht="14.25" customHeight="1" x14ac:dyDescent="0.25">
      <c r="F179">
        <f t="shared" si="33"/>
        <v>0</v>
      </c>
      <c r="G179" s="92" t="s">
        <v>129</v>
      </c>
      <c r="H179" s="5">
        <v>30206</v>
      </c>
      <c r="I179" s="5">
        <f t="shared" si="34"/>
        <v>0</v>
      </c>
      <c r="J179" s="3"/>
      <c r="K179" s="3">
        <f t="shared" si="32"/>
        <v>1</v>
      </c>
    </row>
    <row r="180" spans="6:11" ht="14.25" customHeight="1" x14ac:dyDescent="0.25">
      <c r="F180">
        <f t="shared" si="33"/>
        <v>0</v>
      </c>
      <c r="G180" s="92" t="s">
        <v>128</v>
      </c>
      <c r="H180" s="5">
        <v>30201</v>
      </c>
      <c r="I180" s="5">
        <f t="shared" si="34"/>
        <v>0</v>
      </c>
      <c r="J180" s="3"/>
      <c r="K180" s="3">
        <f t="shared" si="32"/>
        <v>1</v>
      </c>
    </row>
    <row r="181" spans="6:11" ht="14.25" customHeight="1" x14ac:dyDescent="0.25">
      <c r="F181">
        <f t="shared" si="33"/>
        <v>0</v>
      </c>
      <c r="G181" s="92" t="s">
        <v>128</v>
      </c>
      <c r="H181" s="5">
        <v>30202</v>
      </c>
      <c r="I181" s="5">
        <f t="shared" si="34"/>
        <v>0</v>
      </c>
      <c r="J181" s="3"/>
      <c r="K181" s="3">
        <f t="shared" si="32"/>
        <v>1</v>
      </c>
    </row>
    <row r="182" spans="6:11" ht="14.25" customHeight="1" x14ac:dyDescent="0.25">
      <c r="F182">
        <f t="shared" si="33"/>
        <v>0</v>
      </c>
      <c r="G182" s="92" t="s">
        <v>128</v>
      </c>
      <c r="H182" s="5">
        <v>30203</v>
      </c>
      <c r="I182" s="5">
        <f t="shared" si="34"/>
        <v>0</v>
      </c>
      <c r="J182" s="3"/>
      <c r="K182" s="3">
        <f t="shared" si="32"/>
        <v>1</v>
      </c>
    </row>
    <row r="183" spans="6:11" ht="14.25" customHeight="1" x14ac:dyDescent="0.25">
      <c r="F183">
        <f t="shared" si="33"/>
        <v>0</v>
      </c>
      <c r="G183" s="92" t="s">
        <v>128</v>
      </c>
      <c r="H183" s="5">
        <v>30204</v>
      </c>
      <c r="I183" s="5">
        <f t="shared" si="34"/>
        <v>0</v>
      </c>
      <c r="J183" s="3"/>
      <c r="K183" s="3">
        <f t="shared" si="32"/>
        <v>1</v>
      </c>
    </row>
    <row r="184" spans="6:11" ht="14.25" customHeight="1" x14ac:dyDescent="0.25">
      <c r="F184">
        <f t="shared" si="33"/>
        <v>0</v>
      </c>
      <c r="G184" s="92" t="s">
        <v>128</v>
      </c>
      <c r="H184" s="5">
        <v>30205</v>
      </c>
      <c r="I184" s="5">
        <f t="shared" si="34"/>
        <v>0</v>
      </c>
      <c r="J184" s="3"/>
      <c r="K184" s="3">
        <f t="shared" si="32"/>
        <v>1</v>
      </c>
    </row>
    <row r="185" spans="6:11" ht="14.25" customHeight="1" x14ac:dyDescent="0.25">
      <c r="F185">
        <f t="shared" si="33"/>
        <v>0</v>
      </c>
      <c r="G185" s="92" t="s">
        <v>128</v>
      </c>
      <c r="H185" s="5">
        <v>30206</v>
      </c>
      <c r="I185" s="5">
        <f t="shared" si="34"/>
        <v>0</v>
      </c>
      <c r="J185" s="3"/>
      <c r="K185" s="3">
        <f t="shared" si="32"/>
        <v>1</v>
      </c>
    </row>
    <row r="186" spans="6:11" ht="14.25" customHeight="1" x14ac:dyDescent="0.25">
      <c r="F186">
        <f t="shared" si="33"/>
        <v>0</v>
      </c>
      <c r="G186" s="92" t="s">
        <v>128</v>
      </c>
      <c r="H186" s="5">
        <v>30299</v>
      </c>
      <c r="I186" s="5">
        <f t="shared" si="34"/>
        <v>0</v>
      </c>
      <c r="J186" s="3"/>
      <c r="K186" s="3">
        <f t="shared" si="32"/>
        <v>1</v>
      </c>
    </row>
    <row r="187" spans="6:11" ht="14.25" customHeight="1" x14ac:dyDescent="0.25">
      <c r="F187">
        <f t="shared" si="33"/>
        <v>0</v>
      </c>
      <c r="G187" s="92" t="s">
        <v>124</v>
      </c>
      <c r="H187" s="5">
        <v>30600</v>
      </c>
      <c r="I187" s="5">
        <f t="shared" si="34"/>
        <v>0</v>
      </c>
      <c r="J187" s="3"/>
      <c r="K187" s="3">
        <f t="shared" si="32"/>
        <v>1</v>
      </c>
    </row>
    <row r="188" spans="6:11" ht="14.25" customHeight="1" x14ac:dyDescent="0.25">
      <c r="F188">
        <f t="shared" si="33"/>
        <v>0</v>
      </c>
      <c r="G188" s="92" t="s">
        <v>124</v>
      </c>
      <c r="H188" s="5">
        <v>30401</v>
      </c>
      <c r="I188" s="5">
        <f t="shared" si="34"/>
        <v>0</v>
      </c>
      <c r="J188" s="3"/>
      <c r="K188" s="3">
        <f t="shared" si="32"/>
        <v>1</v>
      </c>
    </row>
    <row r="189" spans="6:11" ht="14.25" customHeight="1" x14ac:dyDescent="0.25">
      <c r="F189">
        <f t="shared" si="33"/>
        <v>0</v>
      </c>
      <c r="G189" s="92" t="s">
        <v>124</v>
      </c>
      <c r="H189" s="5">
        <v>30402</v>
      </c>
      <c r="I189" s="5">
        <f t="shared" si="34"/>
        <v>0</v>
      </c>
      <c r="J189" s="3"/>
      <c r="K189" s="3">
        <f t="shared" si="32"/>
        <v>1</v>
      </c>
    </row>
    <row r="190" spans="6:11" ht="14.25" customHeight="1" x14ac:dyDescent="0.25">
      <c r="F190">
        <f t="shared" si="33"/>
        <v>0</v>
      </c>
      <c r="G190" s="92" t="s">
        <v>124</v>
      </c>
      <c r="H190" s="5">
        <v>30499</v>
      </c>
      <c r="I190" s="5">
        <f t="shared" si="34"/>
        <v>0</v>
      </c>
      <c r="J190" s="3"/>
      <c r="K190" s="3">
        <f t="shared" si="32"/>
        <v>1</v>
      </c>
    </row>
    <row r="191" spans="6:11" ht="14.25" customHeight="1" x14ac:dyDescent="0.25">
      <c r="F191">
        <f t="shared" si="33"/>
        <v>0</v>
      </c>
      <c r="G191" s="92" t="s">
        <v>124</v>
      </c>
      <c r="H191" s="5">
        <v>30501</v>
      </c>
      <c r="I191" s="5">
        <f t="shared" si="34"/>
        <v>0</v>
      </c>
      <c r="J191" s="3"/>
      <c r="K191" s="3">
        <f t="shared" si="32"/>
        <v>1</v>
      </c>
    </row>
    <row r="192" spans="6:11" ht="14.25" customHeight="1" x14ac:dyDescent="0.25">
      <c r="F192">
        <f t="shared" si="33"/>
        <v>0</v>
      </c>
      <c r="G192" s="92" t="s">
        <v>124</v>
      </c>
      <c r="H192" s="5">
        <v>30502</v>
      </c>
      <c r="I192" s="5">
        <f t="shared" si="34"/>
        <v>0</v>
      </c>
      <c r="J192" s="3"/>
      <c r="K192" s="3">
        <f t="shared" si="32"/>
        <v>1</v>
      </c>
    </row>
    <row r="193" spans="6:11" ht="14.25" customHeight="1" x14ac:dyDescent="0.25">
      <c r="F193">
        <f t="shared" si="33"/>
        <v>0</v>
      </c>
      <c r="G193" s="92" t="s">
        <v>134</v>
      </c>
      <c r="H193" s="5">
        <v>30401</v>
      </c>
      <c r="I193" s="5">
        <f t="shared" si="34"/>
        <v>0</v>
      </c>
      <c r="J193" s="3"/>
      <c r="K193" s="3">
        <f t="shared" si="32"/>
        <v>1</v>
      </c>
    </row>
    <row r="194" spans="6:11" ht="14.25" customHeight="1" x14ac:dyDescent="0.25">
      <c r="F194">
        <f t="shared" si="33"/>
        <v>0</v>
      </c>
      <c r="G194" s="92" t="s">
        <v>134</v>
      </c>
      <c r="H194" s="5">
        <v>30402</v>
      </c>
      <c r="I194" s="5">
        <f t="shared" si="34"/>
        <v>0</v>
      </c>
      <c r="J194" s="3"/>
      <c r="K194" s="3">
        <f t="shared" ref="K194:K242" si="36">COUNTIF($M$2:$M$101,H194)</f>
        <v>1</v>
      </c>
    </row>
    <row r="195" spans="6:11" ht="14.25" customHeight="1" x14ac:dyDescent="0.25">
      <c r="F195">
        <f t="shared" ref="F195:F266" si="37">IF(G195=H195,1,0)</f>
        <v>0</v>
      </c>
      <c r="G195" s="92" t="s">
        <v>134</v>
      </c>
      <c r="H195" s="5">
        <v>30499</v>
      </c>
      <c r="I195" s="5">
        <f t="shared" si="34"/>
        <v>0</v>
      </c>
      <c r="J195" s="3"/>
      <c r="K195" s="3">
        <f t="shared" si="36"/>
        <v>1</v>
      </c>
    </row>
    <row r="196" spans="6:11" ht="14.25" customHeight="1" x14ac:dyDescent="0.25">
      <c r="F196">
        <f t="shared" si="37"/>
        <v>0</v>
      </c>
      <c r="G196" s="92" t="s">
        <v>135</v>
      </c>
      <c r="H196" s="5">
        <v>30501</v>
      </c>
      <c r="I196" s="5">
        <f t="shared" ref="I196:I227" si="38">IF(ISERROR(MATCH(H196,$M$2:$M$101,0)),0,INDEX($S$2:$S$101,MATCH(H196,$M$2:$M$101,0)))</f>
        <v>0</v>
      </c>
      <c r="J196" s="3"/>
      <c r="K196" s="3">
        <f t="shared" si="36"/>
        <v>1</v>
      </c>
    </row>
    <row r="197" spans="6:11" ht="14.25" customHeight="1" x14ac:dyDescent="0.25">
      <c r="F197">
        <f t="shared" si="37"/>
        <v>0</v>
      </c>
      <c r="G197" s="92" t="s">
        <v>135</v>
      </c>
      <c r="H197" s="5">
        <v>30502</v>
      </c>
      <c r="I197" s="5">
        <f t="shared" si="38"/>
        <v>0</v>
      </c>
      <c r="J197" s="3"/>
      <c r="K197" s="3">
        <f t="shared" si="36"/>
        <v>1</v>
      </c>
    </row>
    <row r="198" spans="6:11" ht="14.25" customHeight="1" x14ac:dyDescent="0.25">
      <c r="F198">
        <f t="shared" si="37"/>
        <v>1</v>
      </c>
      <c r="G198" s="135">
        <v>30700</v>
      </c>
      <c r="H198" s="135">
        <v>30700</v>
      </c>
      <c r="I198" s="45">
        <f t="shared" si="38"/>
        <v>0</v>
      </c>
      <c r="J198" s="3"/>
      <c r="K198" s="3">
        <f t="shared" si="36"/>
        <v>1</v>
      </c>
    </row>
    <row r="199" spans="6:11" ht="14.25" customHeight="1" x14ac:dyDescent="0.25">
      <c r="F199">
        <f t="shared" ref="F199:F218" si="39">IF(G199=H199,1,0)</f>
        <v>0</v>
      </c>
      <c r="G199" s="137" t="s">
        <v>490</v>
      </c>
      <c r="H199" s="137">
        <v>30901</v>
      </c>
      <c r="I199" s="138">
        <f t="shared" si="38"/>
        <v>0</v>
      </c>
      <c r="J199" s="3"/>
      <c r="K199" s="3">
        <f t="shared" si="36"/>
        <v>1</v>
      </c>
    </row>
    <row r="200" spans="6:11" ht="14.25" customHeight="1" x14ac:dyDescent="0.25">
      <c r="F200">
        <f t="shared" si="39"/>
        <v>0</v>
      </c>
      <c r="G200" s="137" t="s">
        <v>490</v>
      </c>
      <c r="H200" s="137">
        <v>30902</v>
      </c>
      <c r="I200" s="138">
        <f t="shared" si="38"/>
        <v>0</v>
      </c>
      <c r="J200" s="3"/>
      <c r="K200" s="3">
        <f t="shared" si="36"/>
        <v>1</v>
      </c>
    </row>
    <row r="201" spans="6:11" ht="14.25" customHeight="1" x14ac:dyDescent="0.25">
      <c r="F201">
        <f t="shared" si="39"/>
        <v>0</v>
      </c>
      <c r="G201" s="137" t="s">
        <v>490</v>
      </c>
      <c r="H201" s="137">
        <v>30903</v>
      </c>
      <c r="I201" s="138">
        <f t="shared" si="38"/>
        <v>0</v>
      </c>
      <c r="J201" s="3"/>
      <c r="K201" s="3">
        <f t="shared" si="36"/>
        <v>1</v>
      </c>
    </row>
    <row r="202" spans="6:11" ht="14.25" customHeight="1" x14ac:dyDescent="0.25">
      <c r="F202">
        <f t="shared" si="39"/>
        <v>0</v>
      </c>
      <c r="G202" s="137" t="s">
        <v>490</v>
      </c>
      <c r="H202" s="137">
        <v>30904</v>
      </c>
      <c r="I202" s="138">
        <f t="shared" si="38"/>
        <v>0</v>
      </c>
      <c r="J202" s="3"/>
      <c r="K202" s="3">
        <f t="shared" si="36"/>
        <v>1</v>
      </c>
    </row>
    <row r="203" spans="6:11" ht="14.25" customHeight="1" x14ac:dyDescent="0.25">
      <c r="F203">
        <f t="shared" si="39"/>
        <v>0</v>
      </c>
      <c r="G203" s="137" t="s">
        <v>490</v>
      </c>
      <c r="H203" s="137">
        <v>30905</v>
      </c>
      <c r="I203" s="138">
        <f t="shared" si="38"/>
        <v>0</v>
      </c>
      <c r="J203" s="3"/>
      <c r="K203" s="3">
        <f t="shared" si="36"/>
        <v>1</v>
      </c>
    </row>
    <row r="204" spans="6:11" ht="14.25" customHeight="1" x14ac:dyDescent="0.25">
      <c r="F204">
        <f t="shared" si="39"/>
        <v>0</v>
      </c>
      <c r="G204" s="137" t="s">
        <v>490</v>
      </c>
      <c r="H204" s="137">
        <v>30906</v>
      </c>
      <c r="I204" s="138">
        <f t="shared" si="38"/>
        <v>0</v>
      </c>
      <c r="J204" s="3"/>
      <c r="K204" s="3">
        <f t="shared" si="36"/>
        <v>1</v>
      </c>
    </row>
    <row r="205" spans="6:11" ht="14.25" customHeight="1" x14ac:dyDescent="0.25">
      <c r="F205">
        <f t="shared" si="39"/>
        <v>0</v>
      </c>
      <c r="G205" s="137" t="s">
        <v>490</v>
      </c>
      <c r="H205" s="137">
        <v>30907</v>
      </c>
      <c r="I205" s="138">
        <f t="shared" si="38"/>
        <v>0</v>
      </c>
      <c r="J205" s="3"/>
      <c r="K205" s="3">
        <f t="shared" si="36"/>
        <v>1</v>
      </c>
    </row>
    <row r="206" spans="6:11" ht="14.25" customHeight="1" x14ac:dyDescent="0.25">
      <c r="F206">
        <f t="shared" si="39"/>
        <v>0</v>
      </c>
      <c r="G206" s="137" t="s">
        <v>490</v>
      </c>
      <c r="H206" s="137">
        <v>30908</v>
      </c>
      <c r="I206" s="138">
        <f t="shared" si="38"/>
        <v>0</v>
      </c>
      <c r="J206" s="3"/>
      <c r="K206" s="3">
        <f t="shared" si="36"/>
        <v>1</v>
      </c>
    </row>
    <row r="207" spans="6:11" ht="14.25" customHeight="1" x14ac:dyDescent="0.25">
      <c r="F207">
        <f t="shared" si="39"/>
        <v>0</v>
      </c>
      <c r="G207" s="137" t="s">
        <v>490</v>
      </c>
      <c r="H207" s="137">
        <v>30909</v>
      </c>
      <c r="I207" s="138">
        <f t="shared" si="38"/>
        <v>0</v>
      </c>
      <c r="J207" s="3"/>
      <c r="K207" s="3">
        <f t="shared" si="36"/>
        <v>1</v>
      </c>
    </row>
    <row r="208" spans="6:11" ht="14.25" customHeight="1" x14ac:dyDescent="0.25">
      <c r="F208">
        <f t="shared" si="39"/>
        <v>0</v>
      </c>
      <c r="G208" s="137" t="s">
        <v>490</v>
      </c>
      <c r="H208" s="137">
        <v>30910</v>
      </c>
      <c r="I208" s="138">
        <f t="shared" si="38"/>
        <v>0</v>
      </c>
      <c r="J208" s="3"/>
      <c r="K208" s="3">
        <f t="shared" si="36"/>
        <v>1</v>
      </c>
    </row>
    <row r="209" spans="6:11" ht="14.25" customHeight="1" x14ac:dyDescent="0.25">
      <c r="F209">
        <f t="shared" si="39"/>
        <v>0</v>
      </c>
      <c r="G209" s="137" t="s">
        <v>490</v>
      </c>
      <c r="H209" s="137">
        <v>30911</v>
      </c>
      <c r="I209" s="138">
        <f t="shared" si="38"/>
        <v>0</v>
      </c>
      <c r="J209" s="3"/>
      <c r="K209" s="3">
        <f t="shared" si="36"/>
        <v>1</v>
      </c>
    </row>
    <row r="210" spans="6:11" ht="14.25" customHeight="1" x14ac:dyDescent="0.25">
      <c r="F210">
        <f t="shared" si="39"/>
        <v>0</v>
      </c>
      <c r="G210" s="137" t="s">
        <v>490</v>
      </c>
      <c r="H210" s="137">
        <v>30912</v>
      </c>
      <c r="I210" s="138">
        <f t="shared" si="38"/>
        <v>0</v>
      </c>
      <c r="J210" s="3"/>
      <c r="K210" s="3">
        <f t="shared" si="36"/>
        <v>1</v>
      </c>
    </row>
    <row r="211" spans="6:11" ht="14.25" customHeight="1" x14ac:dyDescent="0.25">
      <c r="F211">
        <f t="shared" si="39"/>
        <v>0</v>
      </c>
      <c r="G211" s="137" t="s">
        <v>490</v>
      </c>
      <c r="H211" s="137">
        <v>30913</v>
      </c>
      <c r="I211" s="138">
        <f t="shared" si="38"/>
        <v>0</v>
      </c>
      <c r="J211" s="3"/>
      <c r="K211" s="3">
        <f t="shared" si="36"/>
        <v>1</v>
      </c>
    </row>
    <row r="212" spans="6:11" ht="14.25" customHeight="1" x14ac:dyDescent="0.25">
      <c r="F212">
        <f t="shared" si="39"/>
        <v>0</v>
      </c>
      <c r="G212" s="137" t="s">
        <v>490</v>
      </c>
      <c r="H212" s="137">
        <v>30914</v>
      </c>
      <c r="I212" s="138">
        <f t="shared" si="38"/>
        <v>0</v>
      </c>
      <c r="J212" s="3"/>
      <c r="K212" s="3">
        <f t="shared" si="36"/>
        <v>1</v>
      </c>
    </row>
    <row r="213" spans="6:11" ht="14.25" customHeight="1" x14ac:dyDescent="0.25">
      <c r="F213">
        <f t="shared" si="39"/>
        <v>0</v>
      </c>
      <c r="G213" s="137" t="s">
        <v>490</v>
      </c>
      <c r="H213" s="137">
        <v>30915</v>
      </c>
      <c r="I213" s="138">
        <f t="shared" si="38"/>
        <v>0</v>
      </c>
      <c r="J213" s="3"/>
      <c r="K213" s="3">
        <f t="shared" si="36"/>
        <v>1</v>
      </c>
    </row>
    <row r="214" spans="6:11" ht="14.25" customHeight="1" x14ac:dyDescent="0.25">
      <c r="F214">
        <f t="shared" si="39"/>
        <v>0</v>
      </c>
      <c r="G214" s="137" t="s">
        <v>490</v>
      </c>
      <c r="H214" s="137">
        <v>30916</v>
      </c>
      <c r="I214" s="138">
        <f t="shared" si="38"/>
        <v>0</v>
      </c>
      <c r="J214" s="3"/>
      <c r="K214" s="3">
        <f t="shared" si="36"/>
        <v>1</v>
      </c>
    </row>
    <row r="215" spans="6:11" ht="14.25" customHeight="1" x14ac:dyDescent="0.25">
      <c r="F215">
        <f t="shared" si="39"/>
        <v>0</v>
      </c>
      <c r="G215" s="137" t="s">
        <v>490</v>
      </c>
      <c r="H215" s="137">
        <v>30917</v>
      </c>
      <c r="I215" s="138">
        <f t="shared" si="38"/>
        <v>0</v>
      </c>
      <c r="J215" s="3"/>
      <c r="K215" s="3">
        <f t="shared" si="36"/>
        <v>1</v>
      </c>
    </row>
    <row r="216" spans="6:11" ht="14.25" customHeight="1" x14ac:dyDescent="0.25">
      <c r="F216">
        <f t="shared" si="39"/>
        <v>0</v>
      </c>
      <c r="G216" s="137" t="s">
        <v>490</v>
      </c>
      <c r="H216" s="137">
        <v>30918</v>
      </c>
      <c r="I216" s="138">
        <f t="shared" si="38"/>
        <v>0</v>
      </c>
      <c r="J216" s="3"/>
      <c r="K216" s="3">
        <f t="shared" si="36"/>
        <v>1</v>
      </c>
    </row>
    <row r="217" spans="6:11" ht="14.25" customHeight="1" x14ac:dyDescent="0.25">
      <c r="F217">
        <f t="shared" si="39"/>
        <v>0</v>
      </c>
      <c r="G217" s="137" t="s">
        <v>490</v>
      </c>
      <c r="H217" s="137">
        <v>30919</v>
      </c>
      <c r="I217" s="138">
        <f t="shared" si="38"/>
        <v>0</v>
      </c>
      <c r="J217" s="3"/>
      <c r="K217" s="3">
        <f t="shared" si="36"/>
        <v>1</v>
      </c>
    </row>
    <row r="218" spans="6:11" ht="14.25" customHeight="1" x14ac:dyDescent="0.25">
      <c r="F218">
        <f t="shared" si="39"/>
        <v>0</v>
      </c>
      <c r="G218" s="137" t="s">
        <v>490</v>
      </c>
      <c r="H218" s="137">
        <v>30920</v>
      </c>
      <c r="I218" s="138">
        <f t="shared" si="38"/>
        <v>0</v>
      </c>
      <c r="J218" s="3"/>
      <c r="K218" s="3">
        <f t="shared" si="36"/>
        <v>1</v>
      </c>
    </row>
    <row r="219" spans="6:11" ht="14.25" customHeight="1" x14ac:dyDescent="0.25">
      <c r="F219">
        <f t="shared" si="37"/>
        <v>1</v>
      </c>
      <c r="G219" s="137">
        <v>30901</v>
      </c>
      <c r="H219" s="137">
        <v>30901</v>
      </c>
      <c r="I219" s="138">
        <f t="shared" si="38"/>
        <v>0</v>
      </c>
      <c r="J219" s="3"/>
      <c r="K219" s="3">
        <f t="shared" si="36"/>
        <v>1</v>
      </c>
    </row>
    <row r="220" spans="6:11" ht="14.25" customHeight="1" x14ac:dyDescent="0.25">
      <c r="F220">
        <f t="shared" si="37"/>
        <v>1</v>
      </c>
      <c r="G220" s="137">
        <v>30902</v>
      </c>
      <c r="H220" s="137">
        <v>30902</v>
      </c>
      <c r="I220" s="138">
        <f t="shared" si="38"/>
        <v>0</v>
      </c>
      <c r="J220" s="3"/>
      <c r="K220" s="3">
        <f t="shared" si="36"/>
        <v>1</v>
      </c>
    </row>
    <row r="221" spans="6:11" ht="14.25" customHeight="1" x14ac:dyDescent="0.25">
      <c r="F221">
        <f t="shared" si="37"/>
        <v>1</v>
      </c>
      <c r="G221" s="137">
        <v>30903</v>
      </c>
      <c r="H221" s="137">
        <v>30903</v>
      </c>
      <c r="I221" s="138">
        <f t="shared" si="38"/>
        <v>0</v>
      </c>
      <c r="J221" s="3"/>
      <c r="K221" s="3">
        <f t="shared" si="36"/>
        <v>1</v>
      </c>
    </row>
    <row r="222" spans="6:11" ht="14.25" customHeight="1" x14ac:dyDescent="0.25">
      <c r="F222">
        <f t="shared" si="37"/>
        <v>1</v>
      </c>
      <c r="G222" s="137">
        <v>30904</v>
      </c>
      <c r="H222" s="137">
        <v>30904</v>
      </c>
      <c r="I222" s="138">
        <f t="shared" si="38"/>
        <v>0</v>
      </c>
      <c r="J222" s="3"/>
      <c r="K222" s="3">
        <f t="shared" si="36"/>
        <v>1</v>
      </c>
    </row>
    <row r="223" spans="6:11" ht="14.25" customHeight="1" x14ac:dyDescent="0.25">
      <c r="F223">
        <f t="shared" si="37"/>
        <v>1</v>
      </c>
      <c r="G223" s="137">
        <v>30905</v>
      </c>
      <c r="H223" s="137">
        <v>30905</v>
      </c>
      <c r="I223" s="138">
        <f t="shared" si="38"/>
        <v>0</v>
      </c>
      <c r="J223" s="3"/>
      <c r="K223" s="3">
        <f t="shared" si="36"/>
        <v>1</v>
      </c>
    </row>
    <row r="224" spans="6:11" ht="14.25" customHeight="1" x14ac:dyDescent="0.25">
      <c r="F224">
        <f t="shared" si="37"/>
        <v>1</v>
      </c>
      <c r="G224" s="137">
        <v>30906</v>
      </c>
      <c r="H224" s="137">
        <v>30906</v>
      </c>
      <c r="I224" s="138">
        <f t="shared" si="38"/>
        <v>0</v>
      </c>
      <c r="J224" s="3"/>
      <c r="K224" s="3">
        <f t="shared" si="36"/>
        <v>1</v>
      </c>
    </row>
    <row r="225" spans="6:11" ht="14.25" customHeight="1" x14ac:dyDescent="0.25">
      <c r="F225">
        <f t="shared" si="37"/>
        <v>1</v>
      </c>
      <c r="G225" s="137">
        <v>30907</v>
      </c>
      <c r="H225" s="137">
        <v>30907</v>
      </c>
      <c r="I225" s="138">
        <f t="shared" si="38"/>
        <v>0</v>
      </c>
      <c r="J225" s="3"/>
      <c r="K225" s="3">
        <f t="shared" si="36"/>
        <v>1</v>
      </c>
    </row>
    <row r="226" spans="6:11" ht="14.25" customHeight="1" x14ac:dyDescent="0.25">
      <c r="F226">
        <f t="shared" si="37"/>
        <v>1</v>
      </c>
      <c r="G226" s="137">
        <v>30908</v>
      </c>
      <c r="H226" s="137">
        <v>30908</v>
      </c>
      <c r="I226" s="138">
        <f t="shared" si="38"/>
        <v>0</v>
      </c>
      <c r="J226" s="3"/>
      <c r="K226" s="3">
        <f t="shared" si="36"/>
        <v>1</v>
      </c>
    </row>
    <row r="227" spans="6:11" ht="14.25" customHeight="1" x14ac:dyDescent="0.25">
      <c r="F227">
        <f t="shared" si="37"/>
        <v>1</v>
      </c>
      <c r="G227" s="137">
        <v>30909</v>
      </c>
      <c r="H227" s="137">
        <v>30909</v>
      </c>
      <c r="I227" s="138">
        <f t="shared" si="38"/>
        <v>0</v>
      </c>
      <c r="J227" s="3"/>
      <c r="K227" s="3">
        <f t="shared" si="36"/>
        <v>1</v>
      </c>
    </row>
    <row r="228" spans="6:11" ht="14.25" customHeight="1" x14ac:dyDescent="0.25">
      <c r="F228">
        <f t="shared" si="37"/>
        <v>1</v>
      </c>
      <c r="G228" s="137">
        <v>30910</v>
      </c>
      <c r="H228" s="137">
        <v>30910</v>
      </c>
      <c r="I228" s="138">
        <f t="shared" ref="I228:I242" si="40">IF(ISERROR(MATCH(H228,$M$2:$M$101,0)),0,INDEX($S$2:$S$101,MATCH(H228,$M$2:$M$101,0)))</f>
        <v>0</v>
      </c>
      <c r="J228" s="3"/>
      <c r="K228" s="3">
        <f t="shared" si="36"/>
        <v>1</v>
      </c>
    </row>
    <row r="229" spans="6:11" ht="14.25" customHeight="1" x14ac:dyDescent="0.25">
      <c r="F229">
        <f t="shared" si="37"/>
        <v>1</v>
      </c>
      <c r="G229" s="137">
        <v>30911</v>
      </c>
      <c r="H229" s="137">
        <v>30911</v>
      </c>
      <c r="I229" s="138">
        <f t="shared" si="40"/>
        <v>0</v>
      </c>
      <c r="J229" s="3"/>
      <c r="K229" s="3">
        <f t="shared" si="36"/>
        <v>1</v>
      </c>
    </row>
    <row r="230" spans="6:11" ht="14.25" customHeight="1" x14ac:dyDescent="0.25">
      <c r="F230">
        <f t="shared" si="37"/>
        <v>1</v>
      </c>
      <c r="G230" s="137">
        <v>30912</v>
      </c>
      <c r="H230" s="137">
        <v>30912</v>
      </c>
      <c r="I230" s="138">
        <f t="shared" si="40"/>
        <v>0</v>
      </c>
      <c r="J230" s="3"/>
      <c r="K230" s="3">
        <f t="shared" si="36"/>
        <v>1</v>
      </c>
    </row>
    <row r="231" spans="6:11" ht="14.25" customHeight="1" x14ac:dyDescent="0.25">
      <c r="F231">
        <f t="shared" si="37"/>
        <v>1</v>
      </c>
      <c r="G231" s="137">
        <v>30913</v>
      </c>
      <c r="H231" s="137">
        <v>30913</v>
      </c>
      <c r="I231" s="138">
        <f t="shared" si="40"/>
        <v>0</v>
      </c>
      <c r="J231" s="3"/>
      <c r="K231" s="3">
        <f t="shared" si="36"/>
        <v>1</v>
      </c>
    </row>
    <row r="232" spans="6:11" ht="14.25" customHeight="1" x14ac:dyDescent="0.25">
      <c r="F232">
        <f t="shared" si="37"/>
        <v>1</v>
      </c>
      <c r="G232" s="137">
        <v>30914</v>
      </c>
      <c r="H232" s="137">
        <v>30914</v>
      </c>
      <c r="I232" s="138">
        <f t="shared" si="40"/>
        <v>0</v>
      </c>
      <c r="J232" s="3"/>
      <c r="K232" s="3">
        <f t="shared" si="36"/>
        <v>1</v>
      </c>
    </row>
    <row r="233" spans="6:11" ht="14.25" customHeight="1" x14ac:dyDescent="0.25">
      <c r="F233">
        <f t="shared" si="37"/>
        <v>1</v>
      </c>
      <c r="G233" s="137">
        <v>30915</v>
      </c>
      <c r="H233" s="137">
        <v>30915</v>
      </c>
      <c r="I233" s="138">
        <f t="shared" si="40"/>
        <v>0</v>
      </c>
      <c r="J233" s="3"/>
      <c r="K233" s="3">
        <f t="shared" si="36"/>
        <v>1</v>
      </c>
    </row>
    <row r="234" spans="6:11" ht="14.25" customHeight="1" x14ac:dyDescent="0.25">
      <c r="F234">
        <f t="shared" si="37"/>
        <v>1</v>
      </c>
      <c r="G234" s="137">
        <v>30916</v>
      </c>
      <c r="H234" s="137">
        <v>30916</v>
      </c>
      <c r="I234" s="138">
        <f t="shared" si="40"/>
        <v>0</v>
      </c>
      <c r="J234" s="3"/>
      <c r="K234" s="3">
        <f t="shared" si="36"/>
        <v>1</v>
      </c>
    </row>
    <row r="235" spans="6:11" ht="14.25" customHeight="1" x14ac:dyDescent="0.25">
      <c r="F235">
        <f t="shared" si="37"/>
        <v>1</v>
      </c>
      <c r="G235" s="137">
        <v>30917</v>
      </c>
      <c r="H235" s="137">
        <v>30917</v>
      </c>
      <c r="I235" s="138">
        <f t="shared" si="40"/>
        <v>0</v>
      </c>
      <c r="J235" s="3"/>
      <c r="K235" s="3">
        <f t="shared" si="36"/>
        <v>1</v>
      </c>
    </row>
    <row r="236" spans="6:11" ht="14.25" customHeight="1" x14ac:dyDescent="0.25">
      <c r="F236">
        <f t="shared" si="37"/>
        <v>1</v>
      </c>
      <c r="G236" s="137">
        <v>30918</v>
      </c>
      <c r="H236" s="137">
        <v>30918</v>
      </c>
      <c r="I236" s="138">
        <f t="shared" si="40"/>
        <v>0</v>
      </c>
      <c r="J236" s="3"/>
      <c r="K236" s="3">
        <f t="shared" si="36"/>
        <v>1</v>
      </c>
    </row>
    <row r="237" spans="6:11" ht="14.25" customHeight="1" x14ac:dyDescent="0.25">
      <c r="F237">
        <f t="shared" si="37"/>
        <v>1</v>
      </c>
      <c r="G237" s="137">
        <v>30919</v>
      </c>
      <c r="H237" s="137">
        <v>30919</v>
      </c>
      <c r="I237" s="138">
        <f t="shared" si="40"/>
        <v>0</v>
      </c>
      <c r="J237" s="3"/>
      <c r="K237" s="3">
        <f t="shared" si="36"/>
        <v>1</v>
      </c>
    </row>
    <row r="238" spans="6:11" ht="14.25" customHeight="1" x14ac:dyDescent="0.25">
      <c r="F238">
        <f t="shared" si="37"/>
        <v>1</v>
      </c>
      <c r="G238" s="137">
        <v>30920</v>
      </c>
      <c r="H238" s="137">
        <v>30920</v>
      </c>
      <c r="I238" s="138">
        <f t="shared" si="40"/>
        <v>0</v>
      </c>
      <c r="J238" s="3"/>
      <c r="K238" s="3">
        <f t="shared" si="36"/>
        <v>1</v>
      </c>
    </row>
    <row r="239" spans="6:11" ht="14.25" customHeight="1" x14ac:dyDescent="0.25">
      <c r="F239">
        <f t="shared" si="37"/>
        <v>1</v>
      </c>
      <c r="G239" s="136">
        <v>30810</v>
      </c>
      <c r="H239" s="136">
        <v>30810</v>
      </c>
      <c r="I239" s="45">
        <f t="shared" si="40"/>
        <v>0</v>
      </c>
      <c r="J239" s="3"/>
      <c r="K239" s="3">
        <f t="shared" si="36"/>
        <v>1</v>
      </c>
    </row>
    <row r="240" spans="6:11" ht="14.25" customHeight="1" x14ac:dyDescent="0.25">
      <c r="F240">
        <f t="shared" si="37"/>
        <v>1</v>
      </c>
      <c r="G240" s="45">
        <v>30820</v>
      </c>
      <c r="H240" s="45">
        <v>30820</v>
      </c>
      <c r="I240" s="45">
        <f t="shared" si="40"/>
        <v>0</v>
      </c>
      <c r="J240" s="3"/>
      <c r="K240" s="3">
        <f t="shared" si="36"/>
        <v>1</v>
      </c>
    </row>
    <row r="241" spans="6:11" ht="14.25" customHeight="1" x14ac:dyDescent="0.25">
      <c r="F241">
        <f t="shared" si="37"/>
        <v>1</v>
      </c>
      <c r="G241" s="45">
        <v>30830</v>
      </c>
      <c r="H241" s="45">
        <v>30830</v>
      </c>
      <c r="I241" s="45">
        <f t="shared" si="40"/>
        <v>0</v>
      </c>
      <c r="J241" s="3"/>
      <c r="K241" s="3">
        <f t="shared" si="36"/>
        <v>1</v>
      </c>
    </row>
    <row r="242" spans="6:11" ht="14.25" customHeight="1" x14ac:dyDescent="0.25">
      <c r="F242">
        <f t="shared" si="37"/>
        <v>1</v>
      </c>
      <c r="G242" s="128">
        <v>30840</v>
      </c>
      <c r="H242" s="129">
        <v>30840</v>
      </c>
      <c r="I242" s="45">
        <f t="shared" si="40"/>
        <v>0</v>
      </c>
      <c r="J242" s="3"/>
      <c r="K242" s="3">
        <f t="shared" si="36"/>
        <v>1</v>
      </c>
    </row>
    <row r="243" spans="6:11" ht="14.25" customHeight="1" x14ac:dyDescent="0.25">
      <c r="F243">
        <f t="shared" si="37"/>
        <v>0</v>
      </c>
      <c r="G243" s="154" t="s">
        <v>511</v>
      </c>
      <c r="H243" s="155">
        <v>6060100</v>
      </c>
      <c r="I243" s="156">
        <f t="shared" ref="I243:I245" si="41">IF(ISERROR(MATCH(H243,$M$2:$M$101,0)),0,INDEX($S$2:$S$101,MATCH(H243,$M$2:$M$101,0)))</f>
        <v>0</v>
      </c>
      <c r="J243" s="157"/>
      <c r="K243" s="157">
        <f t="shared" ref="K243:K246" si="42">COUNTIF($M$2:$M$101,H243)</f>
        <v>1</v>
      </c>
    </row>
    <row r="244" spans="6:11" ht="14.25" customHeight="1" x14ac:dyDescent="0.25">
      <c r="F244">
        <f t="shared" si="37"/>
        <v>0</v>
      </c>
      <c r="G244" s="154" t="s">
        <v>511</v>
      </c>
      <c r="H244" s="155">
        <v>6060200</v>
      </c>
      <c r="I244" s="156">
        <f t="shared" si="41"/>
        <v>0</v>
      </c>
      <c r="J244" s="157"/>
      <c r="K244" s="157">
        <f t="shared" si="42"/>
        <v>1</v>
      </c>
    </row>
    <row r="245" spans="6:11" ht="14.25" customHeight="1" x14ac:dyDescent="0.25">
      <c r="F245">
        <f t="shared" si="37"/>
        <v>0</v>
      </c>
      <c r="G245" s="154" t="s">
        <v>511</v>
      </c>
      <c r="H245" s="155">
        <v>6060300</v>
      </c>
      <c r="I245" s="156">
        <f t="shared" si="41"/>
        <v>0</v>
      </c>
      <c r="J245" s="157"/>
      <c r="K245" s="157">
        <f t="shared" si="42"/>
        <v>1</v>
      </c>
    </row>
    <row r="246" spans="6:11" ht="14.25" customHeight="1" x14ac:dyDescent="0.25">
      <c r="F246">
        <f t="shared" si="37"/>
        <v>0</v>
      </c>
      <c r="G246" s="142" t="s">
        <v>493</v>
      </c>
      <c r="H246" s="143">
        <v>40100</v>
      </c>
      <c r="I246" s="144">
        <f t="shared" ref="I246:I266" si="43">IF(ISERROR(MATCH(H246,$M$2:$M$101,0)),0,INDEX($S$2:$S$101,MATCH(H246,$M$2:$M$101,0)))</f>
        <v>0</v>
      </c>
      <c r="J246" s="145"/>
      <c r="K246" s="3">
        <f t="shared" si="42"/>
        <v>1</v>
      </c>
    </row>
    <row r="247" spans="6:11" ht="14.25" customHeight="1" x14ac:dyDescent="0.25">
      <c r="F247">
        <f t="shared" si="37"/>
        <v>0</v>
      </c>
      <c r="G247" s="142" t="s">
        <v>493</v>
      </c>
      <c r="H247" s="143">
        <v>40200</v>
      </c>
      <c r="I247" s="144">
        <f t="shared" si="43"/>
        <v>0</v>
      </c>
      <c r="J247" s="145"/>
      <c r="K247" s="145">
        <f t="shared" ref="K247:K266" si="44">COUNTIF($M$2:$M$101,H247)</f>
        <v>1</v>
      </c>
    </row>
    <row r="248" spans="6:11" ht="14.25" customHeight="1" x14ac:dyDescent="0.25">
      <c r="F248">
        <f t="shared" si="37"/>
        <v>0</v>
      </c>
      <c r="G248" s="142" t="s">
        <v>493</v>
      </c>
      <c r="H248" s="143">
        <v>40300</v>
      </c>
      <c r="I248" s="144">
        <f t="shared" si="43"/>
        <v>0</v>
      </c>
      <c r="J248" s="145"/>
      <c r="K248" s="145">
        <f t="shared" si="44"/>
        <v>1</v>
      </c>
    </row>
    <row r="249" spans="6:11" ht="14.25" customHeight="1" x14ac:dyDescent="0.25">
      <c r="F249">
        <f t="shared" si="37"/>
        <v>0</v>
      </c>
      <c r="G249" s="142" t="s">
        <v>493</v>
      </c>
      <c r="H249" s="143">
        <v>50100</v>
      </c>
      <c r="I249" s="144">
        <f t="shared" si="43"/>
        <v>0</v>
      </c>
      <c r="J249" s="145"/>
      <c r="K249" s="145">
        <f t="shared" si="44"/>
        <v>1</v>
      </c>
    </row>
    <row r="250" spans="6:11" ht="14.25" customHeight="1" x14ac:dyDescent="0.25">
      <c r="F250">
        <f t="shared" si="37"/>
        <v>0</v>
      </c>
      <c r="G250" s="142" t="s">
        <v>493</v>
      </c>
      <c r="H250" s="143">
        <v>50200</v>
      </c>
      <c r="I250" s="144">
        <f t="shared" si="43"/>
        <v>0</v>
      </c>
      <c r="J250" s="145"/>
      <c r="K250" s="145">
        <f t="shared" si="44"/>
        <v>1</v>
      </c>
    </row>
    <row r="251" spans="6:11" ht="14.25" customHeight="1" x14ac:dyDescent="0.25">
      <c r="F251">
        <f t="shared" si="37"/>
        <v>0</v>
      </c>
      <c r="G251" s="142" t="s">
        <v>493</v>
      </c>
      <c r="H251" s="143">
        <v>50300</v>
      </c>
      <c r="I251" s="144">
        <f t="shared" si="43"/>
        <v>0</v>
      </c>
      <c r="J251" s="145"/>
      <c r="K251" s="145">
        <f t="shared" si="44"/>
        <v>1</v>
      </c>
    </row>
    <row r="252" spans="6:11" ht="14.25" customHeight="1" x14ac:dyDescent="0.25">
      <c r="F252">
        <f t="shared" si="37"/>
        <v>1</v>
      </c>
      <c r="G252" s="46">
        <v>30509</v>
      </c>
      <c r="H252" s="47">
        <v>30509</v>
      </c>
      <c r="I252" s="45">
        <f t="shared" si="43"/>
        <v>0</v>
      </c>
      <c r="J252" s="3"/>
      <c r="K252" s="3">
        <f t="shared" si="44"/>
        <v>1</v>
      </c>
    </row>
    <row r="253" spans="6:11" ht="14.25" customHeight="1" x14ac:dyDescent="0.25">
      <c r="F253">
        <f t="shared" si="37"/>
        <v>0</v>
      </c>
      <c r="G253" s="48" t="s">
        <v>124</v>
      </c>
      <c r="H253" s="47">
        <v>30509</v>
      </c>
      <c r="I253" s="45">
        <f t="shared" si="43"/>
        <v>0</v>
      </c>
      <c r="J253" s="3"/>
      <c r="K253" s="3">
        <f t="shared" si="44"/>
        <v>1</v>
      </c>
    </row>
    <row r="254" spans="6:11" ht="14.25" customHeight="1" x14ac:dyDescent="0.25">
      <c r="F254">
        <f t="shared" si="37"/>
        <v>0</v>
      </c>
      <c r="G254" s="48" t="s">
        <v>135</v>
      </c>
      <c r="H254" s="47">
        <v>30509</v>
      </c>
      <c r="I254" s="47">
        <f t="shared" si="43"/>
        <v>0</v>
      </c>
      <c r="J254" s="3"/>
      <c r="K254" s="3">
        <f t="shared" si="44"/>
        <v>1</v>
      </c>
    </row>
    <row r="255" spans="6:11" ht="14.25" customHeight="1" x14ac:dyDescent="0.25">
      <c r="F255">
        <f t="shared" si="37"/>
        <v>1</v>
      </c>
      <c r="G255" s="105">
        <v>30504</v>
      </c>
      <c r="H255" s="105">
        <v>30504</v>
      </c>
      <c r="I255" s="47">
        <f t="shared" si="43"/>
        <v>0</v>
      </c>
      <c r="J255" s="3"/>
      <c r="K255" s="3">
        <f t="shared" si="44"/>
        <v>1</v>
      </c>
    </row>
    <row r="256" spans="6:11" ht="14.25" customHeight="1" x14ac:dyDescent="0.25">
      <c r="F256">
        <f t="shared" si="37"/>
        <v>1</v>
      </c>
      <c r="G256" s="105">
        <v>30505</v>
      </c>
      <c r="H256" s="105">
        <v>30505</v>
      </c>
      <c r="I256" s="47">
        <f t="shared" si="43"/>
        <v>0</v>
      </c>
      <c r="J256" s="3"/>
      <c r="K256" s="3">
        <f t="shared" si="44"/>
        <v>1</v>
      </c>
    </row>
    <row r="257" spans="6:11" ht="14.25" customHeight="1" x14ac:dyDescent="0.25">
      <c r="F257">
        <f t="shared" si="37"/>
        <v>1</v>
      </c>
      <c r="G257" s="105">
        <v>30506</v>
      </c>
      <c r="H257" s="105">
        <v>30506</v>
      </c>
      <c r="I257" s="47">
        <f t="shared" si="43"/>
        <v>0</v>
      </c>
      <c r="J257" s="3"/>
      <c r="K257" s="3">
        <f t="shared" si="44"/>
        <v>1</v>
      </c>
    </row>
    <row r="258" spans="6:11" ht="14.25" customHeight="1" x14ac:dyDescent="0.25">
      <c r="F258">
        <f t="shared" si="37"/>
        <v>1</v>
      </c>
      <c r="G258" s="105">
        <v>30599</v>
      </c>
      <c r="H258" s="105">
        <v>30599</v>
      </c>
      <c r="I258" s="47">
        <f t="shared" si="43"/>
        <v>0</v>
      </c>
      <c r="J258" s="3"/>
      <c r="K258" s="3">
        <f t="shared" si="44"/>
        <v>1</v>
      </c>
    </row>
    <row r="259" spans="6:11" ht="14.25" customHeight="1" x14ac:dyDescent="0.25">
      <c r="F259">
        <f t="shared" si="37"/>
        <v>0</v>
      </c>
      <c r="G259" s="105" t="s">
        <v>124</v>
      </c>
      <c r="H259" s="105">
        <v>30504</v>
      </c>
      <c r="I259" s="47">
        <f t="shared" si="43"/>
        <v>0</v>
      </c>
      <c r="J259" s="3"/>
      <c r="K259" s="3">
        <f t="shared" si="44"/>
        <v>1</v>
      </c>
    </row>
    <row r="260" spans="6:11" ht="14.25" customHeight="1" x14ac:dyDescent="0.25">
      <c r="F260">
        <f t="shared" si="37"/>
        <v>0</v>
      </c>
      <c r="G260" s="105" t="s">
        <v>124</v>
      </c>
      <c r="H260" s="105">
        <v>30505</v>
      </c>
      <c r="I260" s="47">
        <f t="shared" si="43"/>
        <v>0</v>
      </c>
      <c r="J260" s="3"/>
      <c r="K260" s="3">
        <f t="shared" si="44"/>
        <v>1</v>
      </c>
    </row>
    <row r="261" spans="6:11" ht="14.25" customHeight="1" x14ac:dyDescent="0.25">
      <c r="F261">
        <f t="shared" si="37"/>
        <v>0</v>
      </c>
      <c r="G261" s="105" t="s">
        <v>124</v>
      </c>
      <c r="H261" s="105">
        <v>30506</v>
      </c>
      <c r="I261" s="47">
        <f t="shared" si="43"/>
        <v>0</v>
      </c>
      <c r="J261" s="3"/>
      <c r="K261" s="3">
        <f t="shared" si="44"/>
        <v>1</v>
      </c>
    </row>
    <row r="262" spans="6:11" ht="14.25" customHeight="1" x14ac:dyDescent="0.25">
      <c r="F262">
        <f t="shared" si="37"/>
        <v>0</v>
      </c>
      <c r="G262" s="105" t="s">
        <v>124</v>
      </c>
      <c r="H262" s="105">
        <v>30599</v>
      </c>
      <c r="I262" s="47">
        <f t="shared" si="43"/>
        <v>0</v>
      </c>
      <c r="J262" s="3"/>
      <c r="K262" s="3">
        <f t="shared" si="44"/>
        <v>1</v>
      </c>
    </row>
    <row r="263" spans="6:11" ht="14.25" customHeight="1" x14ac:dyDescent="0.25">
      <c r="F263">
        <f t="shared" si="37"/>
        <v>0</v>
      </c>
      <c r="G263" s="105" t="s">
        <v>135</v>
      </c>
      <c r="H263" s="105">
        <v>30504</v>
      </c>
      <c r="I263" s="47">
        <f t="shared" si="43"/>
        <v>0</v>
      </c>
      <c r="J263" s="3"/>
      <c r="K263" s="3">
        <f t="shared" si="44"/>
        <v>1</v>
      </c>
    </row>
    <row r="264" spans="6:11" ht="14.25" customHeight="1" x14ac:dyDescent="0.25">
      <c r="F264">
        <f t="shared" si="37"/>
        <v>0</v>
      </c>
      <c r="G264" s="105" t="s">
        <v>135</v>
      </c>
      <c r="H264" s="105">
        <v>30505</v>
      </c>
      <c r="I264" s="47">
        <f t="shared" si="43"/>
        <v>0</v>
      </c>
      <c r="K264" s="3">
        <f t="shared" si="44"/>
        <v>1</v>
      </c>
    </row>
    <row r="265" spans="6:11" ht="14.25" customHeight="1" x14ac:dyDescent="0.25">
      <c r="F265">
        <f t="shared" si="37"/>
        <v>0</v>
      </c>
      <c r="G265" s="105" t="s">
        <v>135</v>
      </c>
      <c r="H265" s="105">
        <v>30506</v>
      </c>
      <c r="I265" s="47">
        <f t="shared" si="43"/>
        <v>0</v>
      </c>
      <c r="K265" s="3">
        <f t="shared" si="44"/>
        <v>1</v>
      </c>
    </row>
    <row r="266" spans="6:11" ht="14.25" customHeight="1" x14ac:dyDescent="0.25">
      <c r="F266">
        <f t="shared" si="37"/>
        <v>0</v>
      </c>
      <c r="G266" s="105" t="s">
        <v>135</v>
      </c>
      <c r="H266" s="105">
        <v>30599</v>
      </c>
      <c r="I266" s="47">
        <f t="shared" si="43"/>
        <v>0</v>
      </c>
      <c r="K266" s="3">
        <f t="shared" si="44"/>
        <v>1</v>
      </c>
    </row>
    <row r="267" spans="6:11" ht="14.25" customHeight="1" x14ac:dyDescent="0.25">
      <c r="K267" s="3"/>
    </row>
  </sheetData>
  <sheetProtection algorithmName="SHA-512" hashValue="Xy3wqnpSrkdZrNm6ca1wdirG5uGWFpmeZtMySexEIIFtt+zs+bP7tiZY/X5ovT/+wQaiHFrvBt3zDnec2LIEpw==" saltValue="+DO49fCz3NqaJXvErf7PPg==" spinCount="100000" sheet="1" objects="1" scenarios="1"/>
  <sortState xmlns:xlrd2="http://schemas.microsoft.com/office/spreadsheetml/2017/richdata2" ref="AG208:AG419">
    <sortCondition ref="AG208:AG419"/>
  </sortState>
  <phoneticPr fontId="9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B14"/>
  <sheetViews>
    <sheetView workbookViewId="0">
      <selection activeCell="A10" sqref="A10"/>
    </sheetView>
  </sheetViews>
  <sheetFormatPr defaultColWidth="66.7109375" defaultRowHeight="66.75" customHeight="1" x14ac:dyDescent="0.25"/>
  <cols>
    <col min="1" max="1" width="58" customWidth="1"/>
    <col min="2" max="2" width="81.85546875" customWidth="1"/>
  </cols>
  <sheetData>
    <row r="1" spans="1:2" ht="33" customHeight="1" thickBot="1" x14ac:dyDescent="0.3">
      <c r="A1" s="40" t="s">
        <v>332</v>
      </c>
      <c r="B1" s="40" t="s">
        <v>333</v>
      </c>
    </row>
    <row r="2" spans="1:2" ht="49.5" customHeight="1" thickBot="1" x14ac:dyDescent="0.3">
      <c r="A2" s="40" t="s">
        <v>334</v>
      </c>
      <c r="B2" s="41" t="s">
        <v>335</v>
      </c>
    </row>
    <row r="3" spans="1:2" ht="49.5" customHeight="1" thickBot="1" x14ac:dyDescent="0.3">
      <c r="A3" s="40" t="s">
        <v>336</v>
      </c>
      <c r="B3" s="41" t="s">
        <v>337</v>
      </c>
    </row>
    <row r="4" spans="1:2" ht="49.5" customHeight="1" thickBot="1" x14ac:dyDescent="0.3">
      <c r="A4" s="40" t="s">
        <v>338</v>
      </c>
      <c r="B4" s="42" t="s">
        <v>339</v>
      </c>
    </row>
    <row r="5" spans="1:2" ht="49.5" customHeight="1" thickBot="1" x14ac:dyDescent="0.3">
      <c r="A5" s="40" t="s">
        <v>378</v>
      </c>
      <c r="B5" s="41" t="s">
        <v>340</v>
      </c>
    </row>
    <row r="6" spans="1:2" ht="49.5" customHeight="1" thickBot="1" x14ac:dyDescent="0.3">
      <c r="A6" s="40" t="s">
        <v>341</v>
      </c>
      <c r="B6" s="41" t="s">
        <v>342</v>
      </c>
    </row>
    <row r="7" spans="1:2" ht="49.5" customHeight="1" thickBot="1" x14ac:dyDescent="0.3">
      <c r="A7" s="40" t="s">
        <v>343</v>
      </c>
      <c r="B7" s="43" t="s">
        <v>344</v>
      </c>
    </row>
    <row r="8" spans="1:2" ht="49.5" customHeight="1" thickBot="1" x14ac:dyDescent="0.3">
      <c r="A8" s="40" t="s">
        <v>345</v>
      </c>
      <c r="B8" s="41" t="s">
        <v>346</v>
      </c>
    </row>
    <row r="9" spans="1:2" ht="49.5" customHeight="1" thickBot="1" x14ac:dyDescent="0.3">
      <c r="A9" s="40" t="s">
        <v>347</v>
      </c>
      <c r="B9" s="41" t="s">
        <v>489</v>
      </c>
    </row>
    <row r="10" spans="1:2" ht="66.75" customHeight="1" thickBot="1" x14ac:dyDescent="0.3"/>
    <row r="11" spans="1:2" ht="66.75" customHeight="1" thickBot="1" x14ac:dyDescent="0.3">
      <c r="A11" s="40" t="s">
        <v>485</v>
      </c>
      <c r="B11" s="41" t="s">
        <v>335</v>
      </c>
    </row>
    <row r="12" spans="1:2" ht="66.75" customHeight="1" thickBot="1" x14ac:dyDescent="0.3">
      <c r="A12" s="40" t="s">
        <v>486</v>
      </c>
      <c r="B12" s="41" t="s">
        <v>335</v>
      </c>
    </row>
    <row r="13" spans="1:2" ht="66.75" customHeight="1" thickBot="1" x14ac:dyDescent="0.3">
      <c r="A13" s="40" t="s">
        <v>487</v>
      </c>
      <c r="B13" s="41" t="s">
        <v>335</v>
      </c>
    </row>
    <row r="14" spans="1:2" ht="66.75" customHeight="1" thickBot="1" x14ac:dyDescent="0.3">
      <c r="A14" s="40" t="s">
        <v>488</v>
      </c>
      <c r="B14" s="41" t="s">
        <v>335</v>
      </c>
    </row>
  </sheetData>
  <sheetProtection algorithmName="SHA-512" hashValue="2ZQ7f4gVy/qJVInDcRgvcqxZKgD4RGMiniZ4iShxtk0yExTj3NDKxSWiIFrllazFvtT97IL/WQpD+Bxe6CXADQ==" saltValue="UZv1MP+dO6tIAWhtu9PuFw==" spinCount="100000" sheet="1" objects="1" scenarios="1"/>
  <phoneticPr fontId="4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A8"/>
  <sheetViews>
    <sheetView workbookViewId="0">
      <selection activeCell="A27" sqref="A27"/>
    </sheetView>
  </sheetViews>
  <sheetFormatPr defaultRowHeight="15" x14ac:dyDescent="0.25"/>
  <cols>
    <col min="1" max="1" width="144.5703125" customWidth="1"/>
  </cols>
  <sheetData>
    <row r="1" spans="1:1" x14ac:dyDescent="0.25">
      <c r="A1" s="95"/>
    </row>
    <row r="2" spans="1:1" ht="15.75" x14ac:dyDescent="0.25">
      <c r="A2" s="96" t="s">
        <v>353</v>
      </c>
    </row>
    <row r="3" spans="1:1" x14ac:dyDescent="0.25">
      <c r="A3" s="97"/>
    </row>
    <row r="4" spans="1:1" ht="30" x14ac:dyDescent="0.25">
      <c r="A4" s="93" t="s">
        <v>379</v>
      </c>
    </row>
    <row r="5" spans="1:1" x14ac:dyDescent="0.25">
      <c r="A5" s="93" t="s">
        <v>380</v>
      </c>
    </row>
    <row r="6" spans="1:1" ht="30" x14ac:dyDescent="0.25">
      <c r="A6" s="93" t="s">
        <v>381</v>
      </c>
    </row>
    <row r="7" spans="1:1" x14ac:dyDescent="0.25">
      <c r="A7" s="94" t="s">
        <v>382</v>
      </c>
    </row>
    <row r="8" spans="1:1" x14ac:dyDescent="0.25">
      <c r="A8" s="93" t="s">
        <v>383</v>
      </c>
    </row>
  </sheetData>
  <sheetProtection algorithmName="SHA-512" hashValue="mHQFkTAECSkMbOQ27MARHPot0vRdUbfVvnZL4PiyBrXMCXGfiWGtTI8CloNSl28e1sq8kRFzb42a5MRoHOQnRw==" saltValue="2IDnVYZpLpGyT1Jben0/a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Tabulky_zadani</vt:lpstr>
      <vt:lpstr>Popis_typologie_TF8</vt:lpstr>
      <vt:lpstr>vysvětlivky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Martin</dc:creator>
  <cp:lastModifiedBy>Medonos Tomáš</cp:lastModifiedBy>
  <dcterms:created xsi:type="dcterms:W3CDTF">2013-08-23T13:55:59Z</dcterms:created>
  <dcterms:modified xsi:type="dcterms:W3CDTF">2023-08-23T09:43:16Z</dcterms:modified>
</cp:coreProperties>
</file>