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pt\S13302\priv\Národní dotace\MIMOŘÁDNÉ UDÁLOSTI\Sucho 2017\"/>
    </mc:Choice>
  </mc:AlternateContent>
  <bookViews>
    <workbookView xWindow="0" yWindow="60" windowWidth="15900" windowHeight="11700"/>
  </bookViews>
  <sheets>
    <sheet name="Tabulka č. 2" sheetId="6" r:id="rId1"/>
    <sheet name="Příloha č. 1 a 2" sheetId="7" r:id="rId2"/>
  </sheets>
  <definedNames>
    <definedName name="_xlnm.Print_Area" localSheetId="0">'Tabulka č. 2'!$A$1:$M$59</definedName>
    <definedName name="Okr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6" l="1"/>
  <c r="M30" i="6"/>
  <c r="M25" i="6" l="1"/>
  <c r="M22" i="6"/>
  <c r="M21" i="6"/>
  <c r="F21" i="6" l="1"/>
  <c r="D25" i="6" l="1"/>
  <c r="F25" i="6" l="1"/>
  <c r="I11" i="6" l="1"/>
  <c r="I15" i="7" l="1"/>
  <c r="I16" i="7" s="1"/>
  <c r="I17" i="7" s="1"/>
  <c r="I18" i="7" s="1"/>
  <c r="A38" i="7" l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W10" i="6"/>
  <c r="W11" i="6" s="1"/>
  <c r="W12" i="6" s="1"/>
  <c r="W13" i="6" s="1"/>
  <c r="W14" i="6" s="1"/>
  <c r="W15" i="6" s="1"/>
  <c r="R14" i="6" l="1"/>
  <c r="U14" i="6"/>
  <c r="Q14" i="6"/>
  <c r="S14" i="6"/>
  <c r="D21" i="6" s="1"/>
  <c r="P18" i="6"/>
  <c r="S18" i="6"/>
  <c r="T14" i="6"/>
  <c r="D22" i="6" s="1"/>
  <c r="F22" i="6" s="1"/>
  <c r="P14" i="6"/>
  <c r="W16" i="6"/>
  <c r="W17" i="6" s="1"/>
  <c r="W18" i="6" s="1"/>
  <c r="W19" i="6" s="1"/>
  <c r="W20" i="6" s="1"/>
  <c r="W21" i="6" s="1"/>
  <c r="W22" i="6" s="1"/>
  <c r="S9" i="6"/>
  <c r="M23" i="6" l="1"/>
  <c r="I8" i="6"/>
  <c r="M26" i="6" l="1"/>
  <c r="J45" i="6" l="1"/>
  <c r="M28" i="6"/>
  <c r="J33" i="6" s="1"/>
  <c r="J39" i="6" l="1"/>
  <c r="J49" i="6" s="1"/>
  <c r="J51" i="6" s="1"/>
</calcChain>
</file>

<file path=xl/sharedStrings.xml><?xml version="1.0" encoding="utf-8"?>
<sst xmlns="http://schemas.openxmlformats.org/spreadsheetml/2006/main" count="186" uniqueCount="121">
  <si>
    <t xml:space="preserve"> V</t>
  </si>
  <si>
    <t>zaokrouhleno na 
2 desetinná místa</t>
  </si>
  <si>
    <t>(u správné odpovědi vepiště 1)</t>
  </si>
  <si>
    <t xml:space="preserve"> (PO)/žadatele (FO):</t>
  </si>
  <si>
    <t xml:space="preserve"> Dne:</t>
  </si>
  <si>
    <t xml:space="preserve"> Podpis statutárního orgánu</t>
  </si>
  <si>
    <t xml:space="preserve"> Otisk razítka:</t>
  </si>
  <si>
    <t>A2</t>
  </si>
  <si>
    <r>
      <rPr>
        <sz val="8"/>
        <color indexed="17"/>
        <rFont val="Arial"/>
        <family val="2"/>
        <charset val="238"/>
      </rPr>
      <t>A1</t>
    </r>
    <r>
      <rPr>
        <b/>
        <sz val="7.5"/>
        <color indexed="8"/>
        <rFont val="Arial"/>
        <family val="2"/>
        <charset val="238"/>
      </rPr>
      <t/>
    </r>
  </si>
  <si>
    <t>Plodina, na kterou je vztažen předmět dotace</t>
  </si>
  <si>
    <t>Zaokrouhleno na 2 desetinná místa matematicky</t>
  </si>
  <si>
    <t>Celková výměra pěstované plodiny (ha)</t>
  </si>
  <si>
    <t>B1</t>
  </si>
  <si>
    <t>B2</t>
  </si>
  <si>
    <t>Tabulka č. 2</t>
  </si>
  <si>
    <t>Rok</t>
  </si>
  <si>
    <t>A4</t>
  </si>
  <si>
    <t>A3 (A1 x A2)</t>
  </si>
  <si>
    <t>A5 (A3 / A4)</t>
  </si>
  <si>
    <t>Celková výměra plodiny v ha</t>
  </si>
  <si>
    <t>Produkce v Kč/ha</t>
  </si>
  <si>
    <t>2012</t>
  </si>
  <si>
    <t>2013</t>
  </si>
  <si>
    <t>2017</t>
  </si>
  <si>
    <t>Určeno pro žadatele, který uplatňuje škodu na porostech tržních plodin na základě dokladů o celkové roční produkci poškozené tržní plodiny.</t>
  </si>
  <si>
    <t>Použití tabulky č. 2 v žádosti o dotaci lze pro danou tržní plodinu kombinovat s použitím tabulky č. 1.</t>
  </si>
  <si>
    <t xml:space="preserve">Celková výměra obhospodařované zemědělské půdy v ha v roce 2017 dle LPIS </t>
  </si>
  <si>
    <t>2A Sklizeň plodiny a propočtená výše škody</t>
  </si>
  <si>
    <t>•</t>
  </si>
  <si>
    <t>Údaje v řádcích pro roky 2012 – 2017 vyplňuje žadatel, který uplatňuje škodu na porostech zemědělských plodin ve vztahu k období předchozích 5 let, přičemž do výpočtu průměru nezahrne nejnižší a nejvyšší údaj.</t>
  </si>
  <si>
    <t>Údaje v řádcích pro roky 2015 – 2017 vyplňuje žadatel, který uplatňuje pouze škodu na porostech zemědělských plodin ve vztahu k období let 2015 a 2016, za předpokladu, že zahájil činnost jako FO nebo PO v období od 1. 1. 2014 do 31. 12. 2014.</t>
  </si>
  <si>
    <t>Údaje v řádcích pro roky 2016 – 2017 vyplňuje žadatel, který uplatňuje škodu na porostech zemědělských plodin ve vztahu k období roku 2016, za předpokladu že zahájil činnost jako FO nebo PO v období po 31. 12. 2014. V případě, že žadatel nemá údaje o sklizni z roku 2016, jako údaj o celkové produkci v Kč v roce 2016 použije výsledek výpočtu: počet ha příslušné zemědělské plodiny pěstované v roce 2016 vynásobeno hodnotou průměrného výnosu příslušné zemědělské plodiny v roce 2016 v t/ha z přílohy č. 4 v části E Zásad vynásobeno hodnotou průměrné realizační ceny pro rok 2016 v Kč/t pro příslušnou zemědělskou plodinu uvedenou v Příloze č. 2 v části E Zásad.</t>
  </si>
  <si>
    <t>Celková             produkce               plodiny v t</t>
  </si>
  <si>
    <t>Průměrná produkce na plochu v předchozích letech v Kč/ha</t>
  </si>
  <si>
    <t xml:space="preserve">(pokud žadatel vyplnil údaje pro roky 2012-2016, do průměru se nezapočítává nejvyšší a nejnižší hodnota).                       
Zaokrouhleno na 2 desetinná místa matematicky                                                 </t>
  </si>
  <si>
    <r>
      <t xml:space="preserve">Cena plodiny v Kč/t                     </t>
    </r>
    <r>
      <rPr>
        <sz val="7"/>
        <color theme="1"/>
        <rFont val="Arial"/>
        <family val="2"/>
        <charset val="238"/>
      </rPr>
      <t xml:space="preserve"> dle přílohy č. 2 části E Zásad</t>
    </r>
  </si>
  <si>
    <t>Zaokrouhleno                   na 2 desetiná místa matematicky</t>
  </si>
  <si>
    <t>Zaokrouhleno                                         na 2 desetiná místa matematicky</t>
  </si>
  <si>
    <t>Zaokrouhleno                                                      na 2 desetiná místa                               matematicky</t>
  </si>
  <si>
    <r>
      <t xml:space="preserve">Produkce v Kč    </t>
    </r>
    <r>
      <rPr>
        <sz val="7"/>
        <color theme="1"/>
        <rFont val="Arial"/>
        <family val="2"/>
        <charset val="238"/>
      </rPr>
      <t xml:space="preserve"> (Cena vynásobená                   počtem t)</t>
    </r>
  </si>
  <si>
    <t>Výše škody v Kč/ha</t>
  </si>
  <si>
    <t xml:space="preserve">Zaokrouhleno na 2 desetinná místa matematicky                                                                  </t>
  </si>
  <si>
    <t>Propočtená výše škody v %</t>
  </si>
  <si>
    <t>Škoda v Kč</t>
  </si>
  <si>
    <t>2B Výpočet požadavku dotace</t>
  </si>
  <si>
    <t>Požadovaná plocha plodiny v roce 2017 v ha</t>
  </si>
  <si>
    <t>Požadavek na dotaci v Kč (před případným odečtem)</t>
  </si>
  <si>
    <t>Doklad o pojištění</t>
  </si>
  <si>
    <t>Požadavek na dotaci po zhodnocení úrovně pojistné ochrany v Kč</t>
  </si>
  <si>
    <t xml:space="preserve">V případě, že je předložen doklad o pojištění s pojistnou ochranou vztahující se alespoň 
na 50 % celkové výměry dané plodiny nebo alespoň na 50 % výměry zemědělské půdy celého zemědělského podniku nebo doklad o nepojistitelnosti v roce 2017, zůstane částka stejná. Pokud doklad není doložen, sníží se částka o 50 %.
</t>
  </si>
  <si>
    <t xml:space="preserve">Zaokrouhleno na celé koruny směrem dolů                                </t>
  </si>
  <si>
    <r>
      <t xml:space="preserve">Výše sazby dotace </t>
    </r>
    <r>
      <rPr>
        <b/>
        <sz val="9"/>
        <color indexed="8"/>
        <rFont val="Arial"/>
        <family val="2"/>
        <charset val="238"/>
      </rPr>
      <t>dle přílohy č. 1</t>
    </r>
    <r>
      <rPr>
        <sz val="9"/>
        <color indexed="8"/>
        <rFont val="Arial"/>
        <family val="2"/>
        <charset val="238"/>
      </rPr>
      <t xml:space="preserve"> v části E Zásad v Kč/ha</t>
    </r>
  </si>
  <si>
    <t>2C Odpočet pojistného plnění</t>
  </si>
  <si>
    <t>Doklad o obdrženém pojistném plnění nebo jiné platby vztahující se na předmět dotace</t>
  </si>
  <si>
    <t>80 % z výše škody v roce 2017 v Kč</t>
  </si>
  <si>
    <t xml:space="preserve">Zaokrouhleno na 2 desetinná místa matematicky                                               </t>
  </si>
  <si>
    <t>Výše obdrženého pojistného plnění nebo jiné platby vztahující se na předmět dotace v Kč</t>
  </si>
  <si>
    <t>Výše obdrženého pojistného plnění nebo jiné platby vztahující se na předmět dotace + požadavek na dotaci po zhodnocení úrovně pojistné ochrany v Kč</t>
  </si>
  <si>
    <t>B3 = B1 x B2</t>
  </si>
  <si>
    <t>A7</t>
  </si>
  <si>
    <t>A6 = průměr A5</t>
  </si>
  <si>
    <t>A8 = A6 - A7</t>
  </si>
  <si>
    <t>A10 = A8 x A11</t>
  </si>
  <si>
    <t>C1 = A10 x 0,8</t>
  </si>
  <si>
    <t>C2</t>
  </si>
  <si>
    <t>C3 = C2 + B4</t>
  </si>
  <si>
    <t>C4</t>
  </si>
  <si>
    <t>Část E.</t>
  </si>
  <si>
    <t xml:space="preserve">Příloha č. 1 </t>
  </si>
  <si>
    <t>Normativní náklady pro vypořádání škod</t>
  </si>
  <si>
    <t>Normativní náklady pro vypořádání škod na porostech pěstovaných rostlin, kromě krmných plodin, způsobených suchem v roce 2017</t>
  </si>
  <si>
    <t xml:space="preserve">Maximální sazba dotace </t>
  </si>
  <si>
    <t xml:space="preserve">při poškození plodin </t>
  </si>
  <si>
    <t>30,01 - 50,00 %</t>
  </si>
  <si>
    <t>50,01 - 100,00 %</t>
  </si>
  <si>
    <r>
      <t>Plodina</t>
    </r>
    <r>
      <rPr>
        <b/>
        <vertAlign val="superscript"/>
        <sz val="11"/>
        <color theme="1"/>
        <rFont val="Arial"/>
        <family val="2"/>
        <charset val="238"/>
      </rPr>
      <t>1)</t>
    </r>
  </si>
  <si>
    <t>Náklady Kč/ha</t>
  </si>
  <si>
    <t>%</t>
  </si>
  <si>
    <t>do Kč/ha</t>
  </si>
  <si>
    <t>Pšenice ozimá</t>
  </si>
  <si>
    <t>26 042</t>
  </si>
  <si>
    <t>Pšenice jarní</t>
  </si>
  <si>
    <t>Ječmen ozimý</t>
  </si>
  <si>
    <t>Ječmen jarní</t>
  </si>
  <si>
    <t>22 975</t>
  </si>
  <si>
    <t>Kukuřice na zrno</t>
  </si>
  <si>
    <t>35 687</t>
  </si>
  <si>
    <t>Oves</t>
  </si>
  <si>
    <t>17 299</t>
  </si>
  <si>
    <t>Žito</t>
  </si>
  <si>
    <t>18 989</t>
  </si>
  <si>
    <t>Tritikale</t>
  </si>
  <si>
    <t>18 576</t>
  </si>
  <si>
    <t>Řepka</t>
  </si>
  <si>
    <t>33 853</t>
  </si>
  <si>
    <t>Slunečnice</t>
  </si>
  <si>
    <t>Mák</t>
  </si>
  <si>
    <t>Cukrová řepa</t>
  </si>
  <si>
    <t>62 444</t>
  </si>
  <si>
    <t>Brambory konzumní pozdní</t>
  </si>
  <si>
    <t>107 091</t>
  </si>
  <si>
    <t>Brambory k výrobě škrobu</t>
  </si>
  <si>
    <t xml:space="preserve">Poznámka:  1) Zdroj ÚZEI </t>
  </si>
  <si>
    <t>Příloha č. 2</t>
  </si>
  <si>
    <t>Průměrné realizační ceny na trhu pro výpočet finančního vyjádření produkce do tabulky v části C Zásad</t>
  </si>
  <si>
    <t>Plodina/Rok</t>
  </si>
  <si>
    <t>Kč/t (Kč/ks)</t>
  </si>
  <si>
    <t>Řepka ozimá</t>
  </si>
  <si>
    <t>Míra poškození</t>
  </si>
  <si>
    <t>Pomocná část pro výběr</t>
  </si>
  <si>
    <t>Průměrné ceny v jednotlivých letech</t>
  </si>
  <si>
    <t>*Uveďte ANO nebo NE.</t>
  </si>
  <si>
    <t>ANO – NE*</t>
  </si>
  <si>
    <t xml:space="preserve">Zaokrouhleno na 2 desetinná místa matematicky                                </t>
  </si>
  <si>
    <t>A9 = A8 / A6 x 100</t>
  </si>
  <si>
    <t>B4 = B3 nebo 
B4 = B3 x 0,5</t>
  </si>
  <si>
    <t>Pokud je C3 &gt; C1
pak C4 = C1-C2
Pokud je C3 ≤ C1
pak C4 = B4</t>
  </si>
  <si>
    <t>Údaje v řádcích pro roky 2014 – 2017 vyplňuje žadatel, který uplatňuje škodu na porostech zemědělských plodin ve vztahu k období předcházejících 3 let.</t>
  </si>
  <si>
    <t>x</t>
  </si>
  <si>
    <r>
      <t xml:space="preserve">
1. Ve fialové buňce upravte hodnotu tak, aby odpovídala požadovanému výběru
    z tabulky napravo.
2. Ve žlutých buňkách v hlavní tabulce vyplňte údaje dle skutečnosti.
    V případě uplatnění nulové produkce je nutné ve sloupci A1 v daném roce vyplnit nulu!
</t>
    </r>
    <r>
      <rPr>
        <b/>
        <sz val="11"/>
        <color theme="1"/>
        <rFont val="Arial"/>
        <family val="2"/>
        <charset val="238"/>
      </rPr>
      <t>V některých případech je text uvedený v buňce větší než samotná buňka, ale v případě tisku je vše v pořádku.</t>
    </r>
  </si>
  <si>
    <t>Vyberte plodinu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</si>
</sst>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7.5"/>
      <color indexed="8"/>
      <name val="Arial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color indexed="17"/>
      <name val="Arial"/>
      <family val="2"/>
      <charset val="238"/>
    </font>
    <font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9"/>
      <color indexed="8"/>
      <name val="Arial"/>
      <family val="2"/>
      <charset val="238"/>
    </font>
    <font>
      <b/>
      <u/>
      <sz val="9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  <font>
      <sz val="7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7" fillId="0" borderId="0" xfId="0" applyFont="1" applyAlignment="1">
      <alignment horizontal="justify" vertical="center"/>
    </xf>
    <xf numFmtId="0" fontId="0" fillId="0" borderId="0" xfId="0" applyFill="1"/>
    <xf numFmtId="0" fontId="13" fillId="0" borderId="0" xfId="0" applyFont="1" applyFill="1"/>
    <xf numFmtId="0" fontId="0" fillId="0" borderId="0" xfId="0" applyFill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0" fillId="0" borderId="0" xfId="0" applyFill="1" applyBorder="1"/>
    <xf numFmtId="0" fontId="19" fillId="2" borderId="4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 wrapText="1"/>
    </xf>
    <xf numFmtId="49" fontId="28" fillId="0" borderId="12" xfId="0" applyNumberFormat="1" applyFont="1" applyFill="1" applyBorder="1" applyAlignment="1">
      <alignment horizontal="center" vertical="top" wrapText="1"/>
    </xf>
    <xf numFmtId="49" fontId="32" fillId="0" borderId="12" xfId="0" applyNumberFormat="1" applyFont="1" applyFill="1" applyBorder="1" applyAlignment="1">
      <alignment horizontal="center" vertical="top" wrapText="1"/>
    </xf>
    <xf numFmtId="49" fontId="19" fillId="0" borderId="4" xfId="0" applyNumberFormat="1" applyFont="1" applyFill="1" applyBorder="1" applyAlignment="1">
      <alignment horizontal="center" vertical="top" wrapText="1"/>
    </xf>
    <xf numFmtId="49" fontId="29" fillId="0" borderId="4" xfId="0" applyNumberFormat="1" applyFont="1" applyFill="1" applyBorder="1" applyAlignment="1">
      <alignment horizontal="center" vertical="top" wrapText="1"/>
    </xf>
    <xf numFmtId="49" fontId="30" fillId="0" borderId="6" xfId="0" applyNumberFormat="1" applyFont="1" applyFill="1" applyBorder="1" applyAlignment="1">
      <alignment horizontal="center" vertical="top" wrapText="1"/>
    </xf>
    <xf numFmtId="49" fontId="30" fillId="0" borderId="10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vertical="center"/>
    </xf>
    <xf numFmtId="0" fontId="3" fillId="0" borderId="0" xfId="0" applyFont="1"/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2" fontId="35" fillId="0" borderId="27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35" fillId="0" borderId="25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vertical="top" wrapText="1"/>
    </xf>
    <xf numFmtId="14" fontId="11" fillId="0" borderId="0" xfId="0" applyNumberFormat="1" applyFont="1" applyFill="1" applyBorder="1" applyAlignment="1">
      <alignment horizontal="center" vertical="top" wrapText="1"/>
    </xf>
    <xf numFmtId="49" fontId="37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0" fillId="0" borderId="40" xfId="0" applyFill="1" applyBorder="1"/>
    <xf numFmtId="0" fontId="0" fillId="6" borderId="40" xfId="0" applyFill="1" applyBorder="1"/>
    <xf numFmtId="0" fontId="0" fillId="6" borderId="0" xfId="0" applyFill="1" applyBorder="1"/>
    <xf numFmtId="0" fontId="9" fillId="0" borderId="14" xfId="0" applyFont="1" applyFill="1" applyBorder="1"/>
    <xf numFmtId="0" fontId="9" fillId="6" borderId="14" xfId="0" applyFont="1" applyFill="1" applyBorder="1" applyAlignment="1"/>
    <xf numFmtId="0" fontId="0" fillId="6" borderId="40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0" fillId="6" borderId="0" xfId="0" applyFill="1" applyBorder="1" applyAlignment="1">
      <alignment horizontal="center"/>
    </xf>
    <xf numFmtId="0" fontId="9" fillId="6" borderId="14" xfId="0" applyFont="1" applyFill="1" applyBorder="1" applyAlignment="1">
      <alignment vertical="center"/>
    </xf>
    <xf numFmtId="0" fontId="13" fillId="6" borderId="40" xfId="0" applyFont="1" applyFill="1" applyBorder="1"/>
    <xf numFmtId="0" fontId="13" fillId="6" borderId="40" xfId="0" applyFont="1" applyFill="1" applyBorder="1" applyAlignment="1">
      <alignment vertical="center"/>
    </xf>
    <xf numFmtId="2" fontId="0" fillId="6" borderId="0" xfId="0" applyNumberFormat="1" applyFill="1" applyBorder="1" applyAlignment="1">
      <alignment vertical="center"/>
    </xf>
    <xf numFmtId="0" fontId="13" fillId="6" borderId="0" xfId="0" applyFont="1" applyFill="1" applyBorder="1"/>
    <xf numFmtId="0" fontId="13" fillId="6" borderId="0" xfId="0" applyFont="1" applyFill="1" applyBorder="1" applyAlignment="1">
      <alignment vertical="center"/>
    </xf>
    <xf numFmtId="0" fontId="9" fillId="6" borderId="14" xfId="0" applyFont="1" applyFill="1" applyBorder="1"/>
    <xf numFmtId="49" fontId="9" fillId="6" borderId="14" xfId="0" applyNumberFormat="1" applyFont="1" applyFill="1" applyBorder="1" applyAlignment="1">
      <alignment vertical="top" wrapText="1"/>
    </xf>
    <xf numFmtId="0" fontId="10" fillId="4" borderId="56" xfId="0" applyFont="1" applyFill="1" applyBorder="1" applyAlignment="1">
      <alignment horizontal="center"/>
    </xf>
    <xf numFmtId="0" fontId="10" fillId="4" borderId="57" xfId="0" applyFont="1" applyFill="1" applyBorder="1" applyAlignment="1">
      <alignment horizontal="center"/>
    </xf>
    <xf numFmtId="0" fontId="10" fillId="4" borderId="58" xfId="0" applyFont="1" applyFill="1" applyBorder="1" applyAlignment="1">
      <alignment horizontal="center"/>
    </xf>
    <xf numFmtId="0" fontId="40" fillId="0" borderId="0" xfId="0" applyFont="1" applyFill="1" applyAlignment="1">
      <alignment vertical="top"/>
    </xf>
    <xf numFmtId="0" fontId="11" fillId="0" borderId="43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9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/>
    <xf numFmtId="0" fontId="11" fillId="0" borderId="41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0" fillId="7" borderId="55" xfId="0" applyFill="1" applyBorder="1" applyAlignment="1" applyProtection="1">
      <alignment horizontal="center" vertical="center"/>
      <protection locked="0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4" fontId="42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/>
    <xf numFmtId="0" fontId="2" fillId="0" borderId="4" xfId="0" applyFont="1" applyFill="1" applyBorder="1" applyAlignment="1">
      <alignment vertical="center" wrapText="1"/>
    </xf>
    <xf numFmtId="2" fontId="11" fillId="5" borderId="1" xfId="0" applyNumberFormat="1" applyFont="1" applyFill="1" applyBorder="1" applyAlignment="1" applyProtection="1">
      <alignment horizontal="center" vertical="center"/>
      <protection locked="0"/>
    </xf>
    <xf numFmtId="2" fontId="11" fillId="5" borderId="2" xfId="0" applyNumberFormat="1" applyFont="1" applyFill="1" applyBorder="1" applyAlignment="1" applyProtection="1">
      <alignment horizontal="center" vertical="center"/>
      <protection locked="0"/>
    </xf>
    <xf numFmtId="2" fontId="11" fillId="5" borderId="3" xfId="0" applyNumberFormat="1" applyFont="1" applyFill="1" applyBorder="1" applyAlignment="1" applyProtection="1">
      <alignment horizontal="center" vertical="center"/>
      <protection locked="0"/>
    </xf>
    <xf numFmtId="2" fontId="11" fillId="5" borderId="6" xfId="0" applyNumberFormat="1" applyFont="1" applyFill="1" applyBorder="1" applyAlignment="1" applyProtection="1">
      <alignment horizontal="center" vertical="center"/>
      <protection locked="0"/>
    </xf>
    <xf numFmtId="2" fontId="11" fillId="5" borderId="7" xfId="0" applyNumberFormat="1" applyFont="1" applyFill="1" applyBorder="1" applyAlignment="1" applyProtection="1">
      <alignment horizontal="center" vertical="center"/>
      <protection locked="0"/>
    </xf>
    <xf numFmtId="2" fontId="11" fillId="5" borderId="8" xfId="0" applyNumberFormat="1" applyFont="1" applyFill="1" applyBorder="1" applyAlignment="1" applyProtection="1">
      <alignment horizontal="center" vertical="center"/>
      <protection locked="0"/>
    </xf>
    <xf numFmtId="0" fontId="39" fillId="6" borderId="52" xfId="0" applyFont="1" applyFill="1" applyBorder="1" applyAlignment="1">
      <alignment horizontal="center"/>
    </xf>
    <xf numFmtId="0" fontId="39" fillId="6" borderId="53" xfId="0" applyFont="1" applyFill="1" applyBorder="1" applyAlignment="1">
      <alignment horizontal="center"/>
    </xf>
    <xf numFmtId="0" fontId="39" fillId="6" borderId="54" xfId="0" applyFont="1" applyFill="1" applyBorder="1" applyAlignment="1">
      <alignment horizontal="center"/>
    </xf>
    <xf numFmtId="0" fontId="39" fillId="6" borderId="14" xfId="0" applyFont="1" applyFill="1" applyBorder="1" applyAlignment="1">
      <alignment horizontal="center"/>
    </xf>
    <xf numFmtId="0" fontId="39" fillId="6" borderId="0" xfId="0" applyFont="1" applyFill="1" applyAlignment="1">
      <alignment horizontal="center"/>
    </xf>
    <xf numFmtId="0" fontId="39" fillId="6" borderId="40" xfId="0" applyFont="1" applyFill="1" applyBorder="1" applyAlignment="1">
      <alignment horizontal="center"/>
    </xf>
    <xf numFmtId="0" fontId="36" fillId="4" borderId="59" xfId="0" applyFont="1" applyFill="1" applyBorder="1" applyAlignment="1">
      <alignment horizontal="center"/>
    </xf>
    <xf numFmtId="0" fontId="36" fillId="4" borderId="10" xfId="0" applyFont="1" applyFill="1" applyBorder="1" applyAlignment="1">
      <alignment horizontal="center"/>
    </xf>
    <xf numFmtId="0" fontId="36" fillId="4" borderId="6" xfId="0" applyFont="1" applyFill="1" applyBorder="1" applyAlignment="1">
      <alignment horizontal="center"/>
    </xf>
    <xf numFmtId="0" fontId="0" fillId="0" borderId="44" xfId="0" applyBorder="1" applyAlignment="1"/>
    <xf numFmtId="0" fontId="0" fillId="0" borderId="45" xfId="0" applyBorder="1" applyAlignment="1"/>
    <xf numFmtId="0" fontId="0" fillId="0" borderId="62" xfId="0" applyBorder="1" applyAlignment="1"/>
    <xf numFmtId="0" fontId="36" fillId="4" borderId="60" xfId="0" applyFont="1" applyFill="1" applyBorder="1" applyAlignment="1">
      <alignment horizontal="center"/>
    </xf>
    <xf numFmtId="0" fontId="0" fillId="0" borderId="46" xfId="0" applyBorder="1" applyAlignment="1"/>
    <xf numFmtId="0" fontId="38" fillId="6" borderId="0" xfId="0" applyFont="1" applyFill="1" applyBorder="1" applyAlignment="1">
      <alignment horizontal="left" vertical="top" wrapText="1"/>
    </xf>
    <xf numFmtId="0" fontId="38" fillId="6" borderId="0" xfId="0" applyFont="1" applyFill="1" applyAlignment="1">
      <alignment horizontal="left" vertical="top" wrapText="1"/>
    </xf>
    <xf numFmtId="0" fontId="10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0" fillId="4" borderId="49" xfId="0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0" borderId="61" xfId="0" applyBorder="1" applyAlignment="1">
      <alignment horizontal="center"/>
    </xf>
    <xf numFmtId="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0" fontId="23" fillId="0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5" fillId="0" borderId="6" xfId="0" applyFont="1" applyFill="1" applyBorder="1" applyAlignment="1"/>
    <xf numFmtId="0" fontId="15" fillId="0" borderId="7" xfId="0" applyFont="1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164" fontId="17" fillId="0" borderId="1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164" fontId="15" fillId="0" borderId="6" xfId="0" applyNumberFormat="1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1" fontId="17" fillId="2" borderId="11" xfId="0" applyNumberFormat="1" applyFont="1" applyFill="1" applyBorder="1" applyAlignment="1">
      <alignment horizontal="center" vertical="center" wrapText="1"/>
    </xf>
    <xf numFmtId="1" fontId="24" fillId="0" borderId="11" xfId="0" applyNumberFormat="1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4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49" fontId="17" fillId="2" borderId="1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5" fillId="0" borderId="7" xfId="0" applyNumberFormat="1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49" fontId="15" fillId="0" borderId="4" xfId="0" applyNumberFormat="1" applyFont="1" applyFill="1" applyBorder="1" applyAlignment="1">
      <alignment horizontal="center" vertical="top" wrapText="1"/>
    </xf>
    <xf numFmtId="49" fontId="15" fillId="0" borderId="6" xfId="0" applyNumberFormat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3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49" fontId="17" fillId="0" borderId="4" xfId="0" applyNumberFormat="1" applyFont="1" applyFill="1" applyBorder="1" applyAlignment="1">
      <alignment horizontal="center" vertical="top" wrapText="1"/>
    </xf>
    <xf numFmtId="0" fontId="15" fillId="2" borderId="6" xfId="0" applyFont="1" applyFill="1" applyBorder="1" applyAlignment="1"/>
    <xf numFmtId="0" fontId="15" fillId="2" borderId="7" xfId="0" applyFont="1" applyFill="1" applyBorder="1" applyAlignment="1"/>
    <xf numFmtId="0" fontId="15" fillId="2" borderId="8" xfId="0" applyFont="1" applyFill="1" applyBorder="1" applyAlignment="1"/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justify" vertical="top" wrapText="1"/>
    </xf>
    <xf numFmtId="0" fontId="20" fillId="2" borderId="0" xfId="0" applyFont="1" applyFill="1" applyBorder="1" applyAlignment="1">
      <alignment horizontal="justify" vertical="top" wrapText="1"/>
    </xf>
    <xf numFmtId="0" fontId="20" fillId="2" borderId="5" xfId="0" applyFont="1" applyFill="1" applyBorder="1" applyAlignment="1">
      <alignment horizontal="justify" vertical="top" wrapText="1"/>
    </xf>
    <xf numFmtId="0" fontId="19" fillId="2" borderId="4" xfId="0" applyFont="1" applyFill="1" applyBorder="1" applyAlignment="1">
      <alignment horizontal="justify" vertical="top" wrapText="1"/>
    </xf>
    <xf numFmtId="0" fontId="1" fillId="0" borderId="64" xfId="0" applyFont="1" applyFill="1" applyBorder="1" applyAlignment="1">
      <alignment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19" fillId="2" borderId="7" xfId="0" applyFont="1" applyFill="1" applyBorder="1" applyAlignment="1">
      <alignment horizontal="justify" vertical="top" wrapText="1"/>
    </xf>
    <xf numFmtId="0" fontId="20" fillId="2" borderId="7" xfId="0" applyFont="1" applyFill="1" applyBorder="1" applyAlignment="1">
      <alignment horizontal="justify" vertical="top" wrapText="1"/>
    </xf>
    <xf numFmtId="0" fontId="20" fillId="2" borderId="8" xfId="0" applyFont="1" applyFill="1" applyBorder="1" applyAlignment="1">
      <alignment horizontal="justify" vertical="top" wrapText="1"/>
    </xf>
    <xf numFmtId="0" fontId="23" fillId="0" borderId="15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7" fillId="3" borderId="1" xfId="0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49" fontId="6" fillId="0" borderId="6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4" fillId="0" borderId="2" xfId="0" applyFont="1" applyFill="1" applyBorder="1" applyAlignment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zoomScaleNormal="100" workbookViewId="0">
      <selection sqref="A1:M1"/>
    </sheetView>
  </sheetViews>
  <sheetFormatPr defaultRowHeight="15" x14ac:dyDescent="0.25"/>
  <cols>
    <col min="1" max="1" width="2.42578125" style="2" customWidth="1"/>
    <col min="2" max="2" width="3.28515625" style="2" customWidth="1"/>
    <col min="3" max="3" width="14.42578125" style="2" customWidth="1"/>
    <col min="4" max="4" width="1.7109375" style="2" customWidth="1"/>
    <col min="5" max="5" width="12.7109375" style="2" customWidth="1"/>
    <col min="6" max="6" width="7.140625" style="2" customWidth="1"/>
    <col min="7" max="7" width="1.7109375" style="2" customWidth="1"/>
    <col min="8" max="8" width="6.7109375" style="2" customWidth="1"/>
    <col min="9" max="9" width="7.5703125" style="2" customWidth="1"/>
    <col min="10" max="10" width="5.7109375" style="2" customWidth="1"/>
    <col min="11" max="11" width="1.7109375" style="2" customWidth="1"/>
    <col min="12" max="12" width="1.140625" style="2" customWidth="1"/>
    <col min="13" max="13" width="18.85546875" style="2" customWidth="1"/>
    <col min="14" max="14" width="17.7109375" style="88" customWidth="1"/>
    <col min="15" max="15" width="4" style="61" customWidth="1"/>
    <col min="16" max="21" width="9.140625" style="10"/>
    <col min="22" max="22" width="13.7109375" style="10" customWidth="1"/>
    <col min="23" max="23" width="8" style="10" customWidth="1"/>
    <col min="24" max="24" width="39.7109375" style="10" customWidth="1"/>
    <col min="25" max="25" width="4.85546875" style="58" customWidth="1"/>
    <col min="26" max="16384" width="9.140625" style="2"/>
  </cols>
  <sheetData>
    <row r="1" spans="1:25" ht="22.5" customHeight="1" x14ac:dyDescent="0.25">
      <c r="A1" s="231" t="s">
        <v>14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3"/>
      <c r="N1" s="84"/>
      <c r="O1" s="107" t="s">
        <v>109</v>
      </c>
      <c r="P1" s="108"/>
      <c r="Q1" s="108"/>
      <c r="R1" s="108"/>
      <c r="S1" s="108"/>
      <c r="T1" s="108"/>
      <c r="U1" s="108"/>
      <c r="V1" s="108"/>
      <c r="W1" s="108"/>
      <c r="X1" s="108"/>
      <c r="Y1" s="109"/>
    </row>
    <row r="2" spans="1:25" ht="27.75" customHeight="1" x14ac:dyDescent="0.25">
      <c r="A2" s="284" t="s">
        <v>24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3"/>
      <c r="N2" s="84"/>
      <c r="O2" s="110"/>
      <c r="P2" s="111"/>
      <c r="Q2" s="111"/>
      <c r="R2" s="111"/>
      <c r="S2" s="111"/>
      <c r="T2" s="111"/>
      <c r="U2" s="111"/>
      <c r="V2" s="111"/>
      <c r="W2" s="111"/>
      <c r="X2" s="111"/>
      <c r="Y2" s="112"/>
    </row>
    <row r="3" spans="1:25" ht="16.5" customHeight="1" x14ac:dyDescent="0.25">
      <c r="A3" s="273" t="s">
        <v>25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5"/>
      <c r="N3" s="84"/>
      <c r="O3" s="62"/>
      <c r="P3" s="121" t="s">
        <v>119</v>
      </c>
      <c r="Q3" s="122"/>
      <c r="R3" s="122"/>
      <c r="S3" s="122"/>
      <c r="T3" s="122"/>
      <c r="U3" s="122"/>
      <c r="V3" s="122"/>
      <c r="W3" s="122"/>
      <c r="X3" s="122"/>
      <c r="Y3" s="59"/>
    </row>
    <row r="4" spans="1:25" ht="30.75" customHeight="1" x14ac:dyDescent="0.25">
      <c r="A4" s="11" t="s">
        <v>28</v>
      </c>
      <c r="B4" s="281" t="s">
        <v>29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3"/>
      <c r="N4" s="84"/>
      <c r="O4" s="62"/>
      <c r="P4" s="122"/>
      <c r="Q4" s="122"/>
      <c r="R4" s="122"/>
      <c r="S4" s="122"/>
      <c r="T4" s="122"/>
      <c r="U4" s="122"/>
      <c r="V4" s="122"/>
      <c r="W4" s="122"/>
      <c r="X4" s="122"/>
      <c r="Y4" s="59"/>
    </row>
    <row r="5" spans="1:25" ht="26.25" customHeight="1" x14ac:dyDescent="0.25">
      <c r="A5" s="11" t="s">
        <v>28</v>
      </c>
      <c r="B5" s="281" t="s">
        <v>117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3"/>
      <c r="N5" s="84"/>
      <c r="O5" s="62"/>
      <c r="P5" s="122"/>
      <c r="Q5" s="122"/>
      <c r="R5" s="122"/>
      <c r="S5" s="122"/>
      <c r="T5" s="122"/>
      <c r="U5" s="122"/>
      <c r="V5" s="122"/>
      <c r="W5" s="122"/>
      <c r="X5" s="122"/>
      <c r="Y5" s="59"/>
    </row>
    <row r="6" spans="1:25" ht="39.75" customHeight="1" x14ac:dyDescent="0.25">
      <c r="A6" s="11" t="s">
        <v>28</v>
      </c>
      <c r="B6" s="281" t="s">
        <v>30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3"/>
      <c r="N6" s="84"/>
      <c r="O6" s="62"/>
      <c r="P6" s="122"/>
      <c r="Q6" s="122"/>
      <c r="R6" s="122"/>
      <c r="S6" s="122"/>
      <c r="T6" s="122"/>
      <c r="U6" s="122"/>
      <c r="V6" s="122"/>
      <c r="W6" s="122"/>
      <c r="X6" s="122"/>
      <c r="Y6" s="59"/>
    </row>
    <row r="7" spans="1:25" ht="89.25" customHeight="1" x14ac:dyDescent="0.25">
      <c r="A7" s="12" t="s">
        <v>28</v>
      </c>
      <c r="B7" s="292" t="s">
        <v>31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4"/>
      <c r="N7" s="84"/>
      <c r="O7" s="62"/>
      <c r="P7" s="122"/>
      <c r="Q7" s="122"/>
      <c r="R7" s="122"/>
      <c r="S7" s="122"/>
      <c r="T7" s="122"/>
      <c r="U7" s="122"/>
      <c r="V7" s="122"/>
      <c r="W7" s="122"/>
      <c r="X7" s="122"/>
      <c r="Y7" s="59"/>
    </row>
    <row r="8" spans="1:25" ht="24.75" customHeight="1" thickBot="1" x14ac:dyDescent="0.3">
      <c r="A8" s="251" t="s">
        <v>9</v>
      </c>
      <c r="B8" s="252"/>
      <c r="C8" s="252"/>
      <c r="D8" s="252"/>
      <c r="E8" s="252"/>
      <c r="F8" s="252"/>
      <c r="G8" s="252"/>
      <c r="H8" s="252"/>
      <c r="I8" s="253" t="str">
        <f>LOOKUP(R9,W9:W22,X9:X22)</f>
        <v>Pšenice ozimá</v>
      </c>
      <c r="J8" s="254"/>
      <c r="K8" s="254"/>
      <c r="L8" s="254"/>
      <c r="M8" s="255"/>
      <c r="N8" s="84"/>
      <c r="O8" s="62"/>
      <c r="P8" s="60"/>
      <c r="Q8" s="60"/>
      <c r="R8" s="60"/>
      <c r="S8" s="60"/>
      <c r="T8" s="60"/>
      <c r="U8" s="60"/>
      <c r="V8" s="60"/>
      <c r="W8" s="60"/>
      <c r="X8" s="60"/>
      <c r="Y8" s="59"/>
    </row>
    <row r="9" spans="1:25" ht="21" customHeight="1" thickBot="1" x14ac:dyDescent="0.3">
      <c r="A9" s="248" t="s">
        <v>26</v>
      </c>
      <c r="B9" s="249"/>
      <c r="C9" s="249"/>
      <c r="D9" s="249"/>
      <c r="E9" s="249"/>
      <c r="F9" s="249"/>
      <c r="G9" s="249"/>
      <c r="H9" s="250"/>
      <c r="I9" s="101"/>
      <c r="J9" s="102"/>
      <c r="K9" s="102"/>
      <c r="L9" s="102"/>
      <c r="M9" s="103"/>
      <c r="N9" s="84"/>
      <c r="O9" s="62"/>
      <c r="P9" s="128" t="s">
        <v>120</v>
      </c>
      <c r="Q9" s="129"/>
      <c r="R9" s="92">
        <v>1</v>
      </c>
      <c r="S9" s="130" t="str">
        <f>LOOKUP(R9,W9:W22,X9:X22)</f>
        <v>Pšenice ozimá</v>
      </c>
      <c r="T9" s="131"/>
      <c r="U9" s="132"/>
      <c r="V9" s="60"/>
      <c r="W9" s="89">
        <v>1</v>
      </c>
      <c r="X9" s="78" t="s">
        <v>79</v>
      </c>
      <c r="Y9" s="59"/>
    </row>
    <row r="10" spans="1:25" ht="15.75" customHeight="1" x14ac:dyDescent="0.25">
      <c r="A10" s="266" t="s">
        <v>10</v>
      </c>
      <c r="B10" s="267"/>
      <c r="C10" s="267"/>
      <c r="D10" s="267"/>
      <c r="E10" s="267"/>
      <c r="F10" s="267"/>
      <c r="G10" s="267"/>
      <c r="H10" s="268"/>
      <c r="I10" s="104"/>
      <c r="J10" s="105"/>
      <c r="K10" s="105"/>
      <c r="L10" s="105"/>
      <c r="M10" s="106"/>
      <c r="N10" s="84"/>
      <c r="O10" s="62"/>
      <c r="P10" s="65"/>
      <c r="Q10" s="65"/>
      <c r="R10" s="65"/>
      <c r="S10" s="65"/>
      <c r="T10" s="65"/>
      <c r="U10" s="65"/>
      <c r="V10" s="60"/>
      <c r="W10" s="90">
        <f>W9+1</f>
        <v>2</v>
      </c>
      <c r="X10" s="79" t="s">
        <v>81</v>
      </c>
      <c r="Y10" s="59"/>
    </row>
    <row r="11" spans="1:25" ht="16.5" customHeight="1" thickBot="1" x14ac:dyDescent="0.3">
      <c r="A11" s="248" t="s">
        <v>11</v>
      </c>
      <c r="B11" s="249"/>
      <c r="C11" s="249"/>
      <c r="D11" s="249"/>
      <c r="E11" s="249"/>
      <c r="F11" s="249"/>
      <c r="G11" s="249"/>
      <c r="H11" s="250"/>
      <c r="I11" s="276">
        <f>ROUND(I25,2)</f>
        <v>0</v>
      </c>
      <c r="J11" s="277"/>
      <c r="K11" s="277"/>
      <c r="L11" s="277"/>
      <c r="M11" s="278"/>
      <c r="N11" s="84"/>
      <c r="O11" s="62"/>
      <c r="P11" s="123" t="s">
        <v>110</v>
      </c>
      <c r="Q11" s="123"/>
      <c r="R11" s="123"/>
      <c r="S11" s="123"/>
      <c r="T11" s="123"/>
      <c r="U11" s="123"/>
      <c r="V11" s="60"/>
      <c r="W11" s="90">
        <f t="shared" ref="W11:W22" si="0">W10+1</f>
        <v>3</v>
      </c>
      <c r="X11" s="79" t="s">
        <v>82</v>
      </c>
      <c r="Y11" s="59"/>
    </row>
    <row r="12" spans="1:25" ht="16.5" customHeight="1" x14ac:dyDescent="0.25">
      <c r="A12" s="266" t="s">
        <v>10</v>
      </c>
      <c r="B12" s="267"/>
      <c r="C12" s="267"/>
      <c r="D12" s="267"/>
      <c r="E12" s="267"/>
      <c r="F12" s="267"/>
      <c r="G12" s="267"/>
      <c r="H12" s="268"/>
      <c r="I12" s="279"/>
      <c r="J12" s="253"/>
      <c r="K12" s="253"/>
      <c r="L12" s="253"/>
      <c r="M12" s="280"/>
      <c r="N12" s="84"/>
      <c r="O12" s="62"/>
      <c r="P12" s="133">
        <v>2012</v>
      </c>
      <c r="Q12" s="135">
        <v>2013</v>
      </c>
      <c r="R12" s="135">
        <v>2014</v>
      </c>
      <c r="S12" s="135">
        <v>2015</v>
      </c>
      <c r="T12" s="135">
        <v>2016</v>
      </c>
      <c r="U12" s="137">
        <v>2017</v>
      </c>
      <c r="V12" s="60"/>
      <c r="W12" s="90">
        <f t="shared" si="0"/>
        <v>4</v>
      </c>
      <c r="X12" s="79" t="s">
        <v>83</v>
      </c>
      <c r="Y12" s="59"/>
    </row>
    <row r="13" spans="1:25" ht="21.75" customHeight="1" thickBot="1" x14ac:dyDescent="0.3">
      <c r="A13" s="161" t="s">
        <v>27</v>
      </c>
      <c r="B13" s="162"/>
      <c r="C13" s="162"/>
      <c r="D13" s="163"/>
      <c r="E13" s="163"/>
      <c r="F13" s="162"/>
      <c r="G13" s="162"/>
      <c r="H13" s="162"/>
      <c r="I13" s="164"/>
      <c r="J13" s="164"/>
      <c r="K13" s="164"/>
      <c r="L13" s="164"/>
      <c r="M13" s="165"/>
      <c r="N13" s="84"/>
      <c r="O13" s="62"/>
      <c r="P13" s="134"/>
      <c r="Q13" s="136"/>
      <c r="R13" s="136"/>
      <c r="S13" s="136"/>
      <c r="T13" s="136"/>
      <c r="U13" s="138"/>
      <c r="V13" s="60"/>
      <c r="W13" s="90">
        <f t="shared" si="0"/>
        <v>5</v>
      </c>
      <c r="X13" s="80" t="s">
        <v>85</v>
      </c>
      <c r="Y13" s="59"/>
    </row>
    <row r="14" spans="1:25" ht="13.5" customHeight="1" thickBot="1" x14ac:dyDescent="0.3">
      <c r="A14" s="242" t="s">
        <v>15</v>
      </c>
      <c r="B14" s="243"/>
      <c r="C14" s="7" t="s">
        <v>8</v>
      </c>
      <c r="D14" s="259" t="s">
        <v>7</v>
      </c>
      <c r="E14" s="261"/>
      <c r="F14" s="256" t="s">
        <v>17</v>
      </c>
      <c r="G14" s="257"/>
      <c r="H14" s="258"/>
      <c r="I14" s="259" t="s">
        <v>16</v>
      </c>
      <c r="J14" s="260"/>
      <c r="K14" s="260"/>
      <c r="L14" s="261"/>
      <c r="M14" s="8" t="s">
        <v>18</v>
      </c>
      <c r="N14" s="84"/>
      <c r="O14" s="62"/>
      <c r="P14" s="74">
        <f>LOOKUP($R$9,'Příloha č. 1 a 2'!$A$37:$A$50,'Příloha č. 1 a 2'!C37:C50)</f>
        <v>5050</v>
      </c>
      <c r="Q14" s="75">
        <f>LOOKUP($R$9,'Příloha č. 1 a 2'!$A$37:$A$50,'Příloha č. 1 a 2'!D37:D50)</f>
        <v>5288</v>
      </c>
      <c r="R14" s="75">
        <f>LOOKUP($R$9,'Příloha č. 1 a 2'!$A$37:$A$50,'Příloha č. 1 a 2'!E37:E50)</f>
        <v>4483</v>
      </c>
      <c r="S14" s="75">
        <f>LOOKUP($R$9,'Příloha č. 1 a 2'!$A$37:$A$50,'Příloha č. 1 a 2'!F37:F50)</f>
        <v>4321</v>
      </c>
      <c r="T14" s="75">
        <f>LOOKUP($R$9,'Příloha č. 1 a 2'!$A$37:$A$50,'Příloha č. 1 a 2'!G37:G50)</f>
        <v>3703</v>
      </c>
      <c r="U14" s="76">
        <f>LOOKUP($R$9,'Příloha č. 1 a 2'!$A$37:$A$50,'Příloha č. 1 a 2'!H37:H50)</f>
        <v>3807</v>
      </c>
      <c r="V14" s="60"/>
      <c r="W14" s="90">
        <f t="shared" si="0"/>
        <v>6</v>
      </c>
      <c r="X14" s="80" t="s">
        <v>87</v>
      </c>
      <c r="Y14" s="59"/>
    </row>
    <row r="15" spans="1:25" ht="44.25" customHeight="1" x14ac:dyDescent="0.25">
      <c r="A15" s="244"/>
      <c r="B15" s="245"/>
      <c r="C15" s="15" t="s">
        <v>32</v>
      </c>
      <c r="D15" s="265" t="s">
        <v>35</v>
      </c>
      <c r="E15" s="269"/>
      <c r="F15" s="262" t="s">
        <v>39</v>
      </c>
      <c r="G15" s="263"/>
      <c r="H15" s="264"/>
      <c r="I15" s="265" t="s">
        <v>19</v>
      </c>
      <c r="J15" s="263"/>
      <c r="K15" s="263"/>
      <c r="L15" s="264"/>
      <c r="M15" s="13" t="s">
        <v>20</v>
      </c>
      <c r="N15" s="84"/>
      <c r="O15" s="62"/>
      <c r="P15" s="123" t="s">
        <v>108</v>
      </c>
      <c r="Q15" s="123"/>
      <c r="R15" s="123"/>
      <c r="S15" s="123"/>
      <c r="T15" s="123"/>
      <c r="U15" s="123"/>
      <c r="V15" s="60"/>
      <c r="W15" s="90">
        <f t="shared" si="0"/>
        <v>7</v>
      </c>
      <c r="X15" s="80" t="s">
        <v>89</v>
      </c>
      <c r="Y15" s="59"/>
    </row>
    <row r="16" spans="1:25" ht="14.25" customHeight="1" thickBot="1" x14ac:dyDescent="0.3">
      <c r="A16" s="244"/>
      <c r="B16" s="245"/>
      <c r="C16" s="16"/>
      <c r="D16" s="271"/>
      <c r="E16" s="272"/>
      <c r="F16" s="234"/>
      <c r="G16" s="235"/>
      <c r="H16" s="236"/>
      <c r="I16" s="240"/>
      <c r="J16" s="235"/>
      <c r="K16" s="235"/>
      <c r="L16" s="236"/>
      <c r="M16" s="14"/>
      <c r="N16" s="84"/>
      <c r="O16" s="62"/>
      <c r="P16" s="124"/>
      <c r="Q16" s="124"/>
      <c r="R16" s="124"/>
      <c r="S16" s="124"/>
      <c r="T16" s="124"/>
      <c r="U16" s="124"/>
      <c r="V16" s="60"/>
      <c r="W16" s="90">
        <f t="shared" si="0"/>
        <v>8</v>
      </c>
      <c r="X16" s="80" t="s">
        <v>91</v>
      </c>
      <c r="Y16" s="59"/>
    </row>
    <row r="17" spans="1:25" ht="31.5" customHeight="1" thickBot="1" x14ac:dyDescent="0.3">
      <c r="A17" s="246"/>
      <c r="B17" s="247"/>
      <c r="C17" s="17" t="s">
        <v>36</v>
      </c>
      <c r="D17" s="241" t="s">
        <v>36</v>
      </c>
      <c r="E17" s="270"/>
      <c r="F17" s="237" t="s">
        <v>36</v>
      </c>
      <c r="G17" s="238" t="s">
        <v>1</v>
      </c>
      <c r="H17" s="239"/>
      <c r="I17" s="241" t="s">
        <v>37</v>
      </c>
      <c r="J17" s="238" t="s">
        <v>2</v>
      </c>
      <c r="K17" s="238"/>
      <c r="L17" s="239"/>
      <c r="M17" s="18" t="s">
        <v>38</v>
      </c>
      <c r="N17" s="84"/>
      <c r="O17" s="62"/>
      <c r="P17" s="125" t="s">
        <v>73</v>
      </c>
      <c r="Q17" s="126"/>
      <c r="R17" s="139"/>
      <c r="S17" s="125" t="s">
        <v>74</v>
      </c>
      <c r="T17" s="126"/>
      <c r="U17" s="127"/>
      <c r="V17" s="60"/>
      <c r="W17" s="90">
        <f t="shared" si="0"/>
        <v>9</v>
      </c>
      <c r="X17" s="80" t="s">
        <v>93</v>
      </c>
      <c r="Y17" s="59"/>
    </row>
    <row r="18" spans="1:25" s="4" customFormat="1" ht="22.5" customHeight="1" x14ac:dyDescent="0.25">
      <c r="A18" s="197" t="s">
        <v>21</v>
      </c>
      <c r="B18" s="198"/>
      <c r="C18" s="93" t="s">
        <v>118</v>
      </c>
      <c r="D18" s="288" t="s">
        <v>118</v>
      </c>
      <c r="E18" s="289"/>
      <c r="F18" s="171" t="s">
        <v>118</v>
      </c>
      <c r="G18" s="287"/>
      <c r="H18" s="287"/>
      <c r="I18" s="171" t="s">
        <v>118</v>
      </c>
      <c r="J18" s="171"/>
      <c r="K18" s="171"/>
      <c r="L18" s="171"/>
      <c r="M18" s="94" t="s">
        <v>118</v>
      </c>
      <c r="N18" s="83"/>
      <c r="O18" s="66"/>
      <c r="P18" s="113">
        <f>LOOKUP($R$9,'Příloha č. 1 a 2'!$A$14:$A$27,'Příloha č. 1 a 2'!E14:E27)</f>
        <v>2604</v>
      </c>
      <c r="Q18" s="114"/>
      <c r="R18" s="115"/>
      <c r="S18" s="113">
        <f>LOOKUP('Tabulka č. 2'!$R$9,'Příloha č. 1 a 2'!$A$14:$A$27,'Příloha č. 1 a 2'!G14:G27)</f>
        <v>5208</v>
      </c>
      <c r="T18" s="114"/>
      <c r="U18" s="119"/>
      <c r="V18" s="60"/>
      <c r="W18" s="90">
        <f t="shared" si="0"/>
        <v>10</v>
      </c>
      <c r="X18" s="80" t="s">
        <v>95</v>
      </c>
      <c r="Y18" s="63"/>
    </row>
    <row r="19" spans="1:25" s="4" customFormat="1" ht="22.5" customHeight="1" thickBot="1" x14ac:dyDescent="0.3">
      <c r="A19" s="197" t="s">
        <v>22</v>
      </c>
      <c r="B19" s="198"/>
      <c r="C19" s="93" t="s">
        <v>118</v>
      </c>
      <c r="D19" s="288" t="s">
        <v>118</v>
      </c>
      <c r="E19" s="289"/>
      <c r="F19" s="171" t="s">
        <v>118</v>
      </c>
      <c r="G19" s="287"/>
      <c r="H19" s="287"/>
      <c r="I19" s="171" t="s">
        <v>118</v>
      </c>
      <c r="J19" s="171"/>
      <c r="K19" s="171"/>
      <c r="L19" s="171"/>
      <c r="M19" s="94" t="s">
        <v>118</v>
      </c>
      <c r="N19" s="83"/>
      <c r="O19" s="66"/>
      <c r="P19" s="116"/>
      <c r="Q19" s="117"/>
      <c r="R19" s="118"/>
      <c r="S19" s="116"/>
      <c r="T19" s="117"/>
      <c r="U19" s="120"/>
      <c r="V19" s="64"/>
      <c r="W19" s="90">
        <f t="shared" si="0"/>
        <v>11</v>
      </c>
      <c r="X19" s="80" t="s">
        <v>96</v>
      </c>
      <c r="Y19" s="63"/>
    </row>
    <row r="20" spans="1:25" s="4" customFormat="1" ht="22.5" customHeight="1" x14ac:dyDescent="0.25">
      <c r="A20" s="197">
        <v>2014</v>
      </c>
      <c r="B20" s="198"/>
      <c r="C20" s="93" t="s">
        <v>118</v>
      </c>
      <c r="D20" s="288" t="s">
        <v>118</v>
      </c>
      <c r="E20" s="289"/>
      <c r="F20" s="171" t="s">
        <v>118</v>
      </c>
      <c r="G20" s="287"/>
      <c r="H20" s="287"/>
      <c r="I20" s="171" t="s">
        <v>118</v>
      </c>
      <c r="J20" s="171"/>
      <c r="K20" s="171"/>
      <c r="L20" s="171"/>
      <c r="M20" s="94" t="s">
        <v>118</v>
      </c>
      <c r="N20" s="83"/>
      <c r="O20" s="66"/>
      <c r="P20" s="60"/>
      <c r="Q20" s="60"/>
      <c r="R20" s="60"/>
      <c r="S20" s="60"/>
      <c r="T20" s="60"/>
      <c r="U20" s="60"/>
      <c r="V20" s="64"/>
      <c r="W20" s="90">
        <f t="shared" si="0"/>
        <v>12</v>
      </c>
      <c r="X20" s="80" t="s">
        <v>97</v>
      </c>
      <c r="Y20" s="63"/>
    </row>
    <row r="21" spans="1:25" s="4" customFormat="1" ht="22.5" customHeight="1" x14ac:dyDescent="0.25">
      <c r="A21" s="197">
        <v>2015</v>
      </c>
      <c r="B21" s="198"/>
      <c r="C21" s="95"/>
      <c r="D21" s="192" t="str">
        <f>IF(C21="","",S14)</f>
        <v/>
      </c>
      <c r="E21" s="193"/>
      <c r="F21" s="172" t="str">
        <f>IF(C21="","",ROUND(PRODUCT(ROUND(C21,2),D21),2))</f>
        <v/>
      </c>
      <c r="G21" s="173"/>
      <c r="H21" s="173"/>
      <c r="I21" s="174"/>
      <c r="J21" s="174"/>
      <c r="K21" s="174"/>
      <c r="L21" s="174"/>
      <c r="M21" s="96" t="str">
        <f>IF(C21="","",IF(I21=0,0,IF(I21&lt;1,"(  = min 1ha  )",ROUND(F21/TRUNC(I21,2),2))))</f>
        <v/>
      </c>
      <c r="N21" s="83"/>
      <c r="O21" s="66"/>
      <c r="P21" s="64"/>
      <c r="Q21" s="64"/>
      <c r="R21" s="64"/>
      <c r="S21" s="64"/>
      <c r="T21" s="64"/>
      <c r="U21" s="64"/>
      <c r="V21" s="64"/>
      <c r="W21" s="90">
        <f t="shared" si="0"/>
        <v>13</v>
      </c>
      <c r="X21" s="80" t="s">
        <v>99</v>
      </c>
      <c r="Y21" s="63"/>
    </row>
    <row r="22" spans="1:25" s="4" customFormat="1" ht="22.5" customHeight="1" thickBot="1" x14ac:dyDescent="0.3">
      <c r="A22" s="286">
        <v>2016</v>
      </c>
      <c r="B22" s="198"/>
      <c r="C22" s="95"/>
      <c r="D22" s="192" t="str">
        <f>IF(C22="","",T14)</f>
        <v/>
      </c>
      <c r="E22" s="193"/>
      <c r="F22" s="172" t="str">
        <f t="shared" ref="F22" si="1">IF(C22="","",ROUND(PRODUCT(ROUND(C22,2),D22),2))</f>
        <v/>
      </c>
      <c r="G22" s="173"/>
      <c r="H22" s="173"/>
      <c r="I22" s="174"/>
      <c r="J22" s="174"/>
      <c r="K22" s="174"/>
      <c r="L22" s="174"/>
      <c r="M22" s="96" t="str">
        <f>IF(C22="","",IF(I22=0,0,IF(I22&lt;1,"(  = min 1ha  )",ROUND(F22/TRUNC(I22,2),2))))</f>
        <v/>
      </c>
      <c r="N22" s="83"/>
      <c r="O22" s="66"/>
      <c r="P22" s="64"/>
      <c r="Q22" s="64"/>
      <c r="R22" s="64"/>
      <c r="S22" s="64"/>
      <c r="T22" s="64"/>
      <c r="U22" s="64"/>
      <c r="V22" s="64"/>
      <c r="W22" s="91">
        <f t="shared" si="0"/>
        <v>14</v>
      </c>
      <c r="X22" s="81" t="s">
        <v>101</v>
      </c>
      <c r="Y22" s="63"/>
    </row>
    <row r="23" spans="1:25" s="4" customFormat="1" ht="17.25" customHeight="1" x14ac:dyDescent="0.2">
      <c r="A23" s="186" t="s">
        <v>33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8"/>
      <c r="M23" s="175" t="e">
        <f>ROUND(AVERAGE(M21:M22),2)</f>
        <v>#DIV/0!</v>
      </c>
      <c r="N23" s="97" t="s">
        <v>60</v>
      </c>
      <c r="O23" s="62"/>
      <c r="P23" s="64"/>
      <c r="Q23" s="64"/>
      <c r="R23" s="64"/>
      <c r="S23" s="64"/>
      <c r="T23" s="64"/>
      <c r="U23" s="64"/>
      <c r="V23" s="64"/>
      <c r="W23" s="64"/>
      <c r="X23" s="64"/>
      <c r="Y23" s="63"/>
    </row>
    <row r="24" spans="1:25" s="4" customFormat="1" ht="20.25" customHeight="1" x14ac:dyDescent="0.2">
      <c r="A24" s="189" t="s">
        <v>34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1"/>
      <c r="M24" s="176"/>
      <c r="N24" s="97"/>
      <c r="O24" s="62"/>
      <c r="P24" s="64"/>
      <c r="Q24" s="64"/>
      <c r="R24" s="64"/>
      <c r="S24" s="64"/>
      <c r="T24" s="64"/>
      <c r="U24" s="64"/>
      <c r="V24" s="64"/>
      <c r="W24" s="64"/>
      <c r="X24" s="64"/>
      <c r="Y24" s="63"/>
    </row>
    <row r="25" spans="1:25" s="4" customFormat="1" ht="22.5" customHeight="1" x14ac:dyDescent="0.25">
      <c r="A25" s="226" t="s">
        <v>23</v>
      </c>
      <c r="B25" s="227"/>
      <c r="C25" s="95"/>
      <c r="D25" s="192" t="str">
        <f>IF(C25="","",U14)</f>
        <v/>
      </c>
      <c r="E25" s="193"/>
      <c r="F25" s="172" t="str">
        <f>IF(C25="","",ROUND(PRODUCT(ROUND(C25,2),D25),2))</f>
        <v/>
      </c>
      <c r="G25" s="173"/>
      <c r="H25" s="173"/>
      <c r="I25" s="174"/>
      <c r="J25" s="174"/>
      <c r="K25" s="174"/>
      <c r="L25" s="174"/>
      <c r="M25" s="96" t="str">
        <f>IF(C25="","",IF(I25=0,0,IF(I25&lt;1,"(  = min 1ha  )",ROUND(F25/TRUNC(I25,2),2))))</f>
        <v/>
      </c>
      <c r="N25" s="83" t="s">
        <v>59</v>
      </c>
      <c r="O25" s="66"/>
      <c r="P25" s="64"/>
      <c r="Q25" s="64"/>
      <c r="R25" s="64"/>
      <c r="S25" s="64"/>
      <c r="T25" s="64"/>
      <c r="U25" s="64"/>
      <c r="V25" s="64"/>
      <c r="W25" s="64"/>
      <c r="X25" s="64"/>
      <c r="Y25" s="63"/>
    </row>
    <row r="26" spans="1:25" s="4" customFormat="1" ht="17.25" customHeight="1" x14ac:dyDescent="0.25">
      <c r="A26" s="177" t="s">
        <v>40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9"/>
      <c r="M26" s="175" t="e">
        <f>ROUND(M23-M25,2)</f>
        <v>#DIV/0!</v>
      </c>
      <c r="N26" s="98" t="s">
        <v>61</v>
      </c>
      <c r="O26" s="66"/>
      <c r="P26" s="64"/>
      <c r="Q26" s="69"/>
      <c r="R26" s="64"/>
      <c r="S26" s="64"/>
      <c r="T26" s="64"/>
      <c r="U26" s="64"/>
      <c r="V26" s="64"/>
      <c r="W26" s="64"/>
      <c r="X26" s="64"/>
      <c r="Y26" s="63"/>
    </row>
    <row r="27" spans="1:25" s="4" customFormat="1" ht="12.75" customHeight="1" x14ac:dyDescent="0.25">
      <c r="A27" s="182" t="s">
        <v>41</v>
      </c>
      <c r="B27" s="183"/>
      <c r="C27" s="183"/>
      <c r="D27" s="183"/>
      <c r="E27" s="183"/>
      <c r="F27" s="183"/>
      <c r="G27" s="183"/>
      <c r="H27" s="183"/>
      <c r="I27" s="184"/>
      <c r="J27" s="184"/>
      <c r="K27" s="184"/>
      <c r="L27" s="185"/>
      <c r="M27" s="176"/>
      <c r="N27" s="98"/>
      <c r="O27" s="66"/>
      <c r="P27" s="64"/>
      <c r="Q27" s="64"/>
      <c r="R27" s="64"/>
      <c r="S27" s="64"/>
      <c r="T27" s="64"/>
      <c r="U27" s="64"/>
      <c r="V27" s="64"/>
      <c r="W27" s="64"/>
      <c r="X27" s="64"/>
      <c r="Y27" s="63"/>
    </row>
    <row r="28" spans="1:25" s="4" customFormat="1" ht="17.25" customHeight="1" x14ac:dyDescent="0.25">
      <c r="A28" s="177" t="s">
        <v>42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9"/>
      <c r="M28" s="180" t="e">
        <f>IF(M26/M23*100&lt;30,"Bez nároku na dotaci méně jak 30%",ROUND(M26/M23*100,2))</f>
        <v>#DIV/0!</v>
      </c>
      <c r="N28" s="98" t="s">
        <v>114</v>
      </c>
      <c r="O28" s="66"/>
      <c r="P28" s="64"/>
      <c r="Q28" s="64"/>
      <c r="R28" s="64"/>
      <c r="S28" s="64"/>
      <c r="T28" s="64"/>
      <c r="U28" s="64"/>
      <c r="V28" s="64"/>
      <c r="W28" s="64"/>
      <c r="X28" s="64"/>
      <c r="Y28" s="63"/>
    </row>
    <row r="29" spans="1:25" s="4" customFormat="1" ht="12.75" customHeight="1" x14ac:dyDescent="0.25">
      <c r="A29" s="182" t="s">
        <v>41</v>
      </c>
      <c r="B29" s="183"/>
      <c r="C29" s="183"/>
      <c r="D29" s="183"/>
      <c r="E29" s="183"/>
      <c r="F29" s="183"/>
      <c r="G29" s="183"/>
      <c r="H29" s="183"/>
      <c r="I29" s="184"/>
      <c r="J29" s="184"/>
      <c r="K29" s="184"/>
      <c r="L29" s="185"/>
      <c r="M29" s="181"/>
      <c r="N29" s="98"/>
      <c r="O29" s="66"/>
      <c r="P29" s="64"/>
      <c r="Q29" s="64"/>
      <c r="R29" s="64"/>
      <c r="S29" s="64"/>
      <c r="T29" s="64"/>
      <c r="U29" s="64"/>
      <c r="V29" s="64"/>
      <c r="W29" s="64"/>
      <c r="X29" s="64"/>
      <c r="Y29" s="63"/>
    </row>
    <row r="30" spans="1:25" s="4" customFormat="1" ht="17.25" customHeight="1" x14ac:dyDescent="0.25">
      <c r="A30" s="177" t="s">
        <v>43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9"/>
      <c r="M30" s="175" t="e">
        <f>ROUND(M26*TRUNC(I25,2),2)</f>
        <v>#DIV/0!</v>
      </c>
      <c r="N30" s="98" t="s">
        <v>62</v>
      </c>
      <c r="O30" s="66"/>
      <c r="P30" s="64"/>
      <c r="Q30" s="64"/>
      <c r="R30" s="64"/>
      <c r="S30" s="64"/>
      <c r="T30" s="64"/>
      <c r="U30" s="64"/>
      <c r="V30" s="64"/>
      <c r="W30" s="64"/>
      <c r="X30" s="64"/>
      <c r="Y30" s="63"/>
    </row>
    <row r="31" spans="1:25" s="3" customFormat="1" ht="12.75" customHeight="1" x14ac:dyDescent="0.25">
      <c r="A31" s="182" t="s">
        <v>41</v>
      </c>
      <c r="B31" s="183"/>
      <c r="C31" s="183"/>
      <c r="D31" s="183"/>
      <c r="E31" s="183"/>
      <c r="F31" s="183"/>
      <c r="G31" s="183"/>
      <c r="H31" s="183"/>
      <c r="I31" s="184"/>
      <c r="J31" s="184"/>
      <c r="K31" s="184"/>
      <c r="L31" s="185"/>
      <c r="M31" s="176"/>
      <c r="N31" s="98"/>
      <c r="O31" s="66"/>
      <c r="P31" s="64"/>
      <c r="Q31" s="64"/>
      <c r="R31" s="64"/>
      <c r="S31" s="64"/>
      <c r="T31" s="64"/>
      <c r="U31" s="64"/>
      <c r="V31" s="64"/>
      <c r="W31" s="64"/>
      <c r="X31" s="64"/>
      <c r="Y31" s="67"/>
    </row>
    <row r="32" spans="1:25" ht="21.75" customHeight="1" x14ac:dyDescent="0.25">
      <c r="A32" s="161" t="s">
        <v>44</v>
      </c>
      <c r="B32" s="162"/>
      <c r="C32" s="162"/>
      <c r="D32" s="163"/>
      <c r="E32" s="163"/>
      <c r="F32" s="162"/>
      <c r="G32" s="162"/>
      <c r="H32" s="162"/>
      <c r="I32" s="164"/>
      <c r="J32" s="164"/>
      <c r="K32" s="164"/>
      <c r="L32" s="164"/>
      <c r="M32" s="165"/>
      <c r="N32" s="84"/>
      <c r="O32" s="62"/>
      <c r="P32" s="64"/>
      <c r="Q32" s="64"/>
      <c r="R32" s="64"/>
      <c r="S32" s="64"/>
      <c r="T32" s="64"/>
      <c r="U32" s="64"/>
      <c r="V32" s="70"/>
      <c r="W32" s="70"/>
      <c r="X32" s="70"/>
      <c r="Y32" s="59"/>
    </row>
    <row r="33" spans="1:25" s="19" customFormat="1" ht="17.25" customHeight="1" x14ac:dyDescent="0.25">
      <c r="A33" s="169" t="s">
        <v>51</v>
      </c>
      <c r="B33" s="170"/>
      <c r="C33" s="170"/>
      <c r="D33" s="170"/>
      <c r="E33" s="170"/>
      <c r="F33" s="170"/>
      <c r="G33" s="170"/>
      <c r="H33" s="170"/>
      <c r="I33" s="170"/>
      <c r="J33" s="166" t="e">
        <f>IF(M28="Bez nároku na dotaci méně jak 30%",0,IF(M28&gt;50.01,S18,P18))</f>
        <v>#DIV/0!</v>
      </c>
      <c r="K33" s="167"/>
      <c r="L33" s="167"/>
      <c r="M33" s="168"/>
      <c r="N33" s="83" t="s">
        <v>12</v>
      </c>
      <c r="O33" s="66"/>
      <c r="P33" s="64"/>
      <c r="Q33" s="64"/>
      <c r="R33" s="64"/>
      <c r="S33" s="64"/>
      <c r="T33" s="64"/>
      <c r="U33" s="64"/>
      <c r="V33" s="60"/>
      <c r="W33" s="60"/>
      <c r="X33" s="60"/>
      <c r="Y33" s="68"/>
    </row>
    <row r="34" spans="1:25" s="19" customFormat="1" ht="15" customHeight="1" x14ac:dyDescent="0.2">
      <c r="A34" s="219" t="s">
        <v>45</v>
      </c>
      <c r="B34" s="206"/>
      <c r="C34" s="206"/>
      <c r="D34" s="206"/>
      <c r="E34" s="206"/>
      <c r="F34" s="206"/>
      <c r="G34" s="206"/>
      <c r="H34" s="206"/>
      <c r="I34" s="207"/>
      <c r="J34" s="140"/>
      <c r="K34" s="141"/>
      <c r="L34" s="141"/>
      <c r="M34" s="142"/>
      <c r="N34" s="98" t="s">
        <v>13</v>
      </c>
      <c r="O34" s="66"/>
      <c r="P34" s="70"/>
      <c r="Q34" s="70"/>
      <c r="R34" s="70"/>
      <c r="S34" s="70"/>
      <c r="T34" s="70"/>
      <c r="U34" s="70"/>
      <c r="V34" s="71"/>
      <c r="W34" s="71"/>
      <c r="X34" s="71"/>
      <c r="Y34" s="68"/>
    </row>
    <row r="35" spans="1:25" s="3" customFormat="1" ht="12.75" customHeight="1" x14ac:dyDescent="0.25">
      <c r="A35" s="220" t="s">
        <v>113</v>
      </c>
      <c r="B35" s="221"/>
      <c r="C35" s="221"/>
      <c r="D35" s="221"/>
      <c r="E35" s="221"/>
      <c r="F35" s="221"/>
      <c r="G35" s="221"/>
      <c r="H35" s="221"/>
      <c r="I35" s="222"/>
      <c r="J35" s="143"/>
      <c r="K35" s="144"/>
      <c r="L35" s="144"/>
      <c r="M35" s="145"/>
      <c r="N35" s="98"/>
      <c r="O35" s="66"/>
      <c r="P35" s="60"/>
      <c r="Q35" s="60"/>
      <c r="R35" s="60"/>
      <c r="S35" s="60"/>
      <c r="T35" s="60"/>
      <c r="U35" s="60"/>
      <c r="V35" s="71"/>
      <c r="W35" s="71"/>
      <c r="X35" s="71"/>
      <c r="Y35" s="67"/>
    </row>
    <row r="36" spans="1:25" s="19" customFormat="1" ht="15" customHeight="1" x14ac:dyDescent="0.2">
      <c r="A36" s="228" t="s">
        <v>46</v>
      </c>
      <c r="B36" s="229"/>
      <c r="C36" s="229"/>
      <c r="D36" s="229"/>
      <c r="E36" s="229"/>
      <c r="F36" s="229"/>
      <c r="G36" s="229"/>
      <c r="H36" s="229"/>
      <c r="I36" s="230"/>
      <c r="J36" s="146" t="e">
        <f>FLOOR(TRUNC(J34,2)*J33,1)</f>
        <v>#DIV/0!</v>
      </c>
      <c r="K36" s="147"/>
      <c r="L36" s="147"/>
      <c r="M36" s="148"/>
      <c r="N36" s="98" t="s">
        <v>58</v>
      </c>
      <c r="O36" s="66"/>
      <c r="P36" s="71"/>
      <c r="Q36" s="71"/>
      <c r="R36" s="71"/>
      <c r="S36" s="71"/>
      <c r="T36" s="71"/>
      <c r="U36" s="71"/>
      <c r="V36" s="70"/>
      <c r="W36" s="70"/>
      <c r="X36" s="70"/>
      <c r="Y36" s="68"/>
    </row>
    <row r="37" spans="1:25" s="3" customFormat="1" ht="12.75" customHeight="1" x14ac:dyDescent="0.2">
      <c r="A37" s="194" t="s">
        <v>50</v>
      </c>
      <c r="B37" s="195"/>
      <c r="C37" s="195"/>
      <c r="D37" s="195"/>
      <c r="E37" s="195"/>
      <c r="F37" s="195"/>
      <c r="G37" s="195"/>
      <c r="H37" s="195"/>
      <c r="I37" s="196"/>
      <c r="J37" s="149"/>
      <c r="K37" s="150"/>
      <c r="L37" s="150"/>
      <c r="M37" s="151"/>
      <c r="N37" s="99"/>
      <c r="O37" s="62"/>
      <c r="P37" s="71"/>
      <c r="Q37" s="71"/>
      <c r="R37" s="71"/>
      <c r="S37" s="71"/>
      <c r="T37" s="71"/>
      <c r="U37" s="71"/>
      <c r="V37" s="71"/>
      <c r="W37" s="71"/>
      <c r="X37" s="71"/>
      <c r="Y37" s="67"/>
    </row>
    <row r="38" spans="1:25" s="19" customFormat="1" ht="21" customHeight="1" x14ac:dyDescent="0.2">
      <c r="A38" s="295" t="s">
        <v>47</v>
      </c>
      <c r="B38" s="296"/>
      <c r="C38" s="296"/>
      <c r="D38" s="296"/>
      <c r="E38" s="296"/>
      <c r="F38" s="296"/>
      <c r="G38" s="296"/>
      <c r="H38" s="296"/>
      <c r="I38" s="297"/>
      <c r="J38" s="215"/>
      <c r="K38" s="174"/>
      <c r="L38" s="174"/>
      <c r="M38" s="174"/>
      <c r="N38" s="83" t="s">
        <v>112</v>
      </c>
      <c r="O38" s="66"/>
      <c r="P38" s="70"/>
      <c r="Q38" s="70"/>
      <c r="R38" s="70"/>
      <c r="S38" s="70"/>
      <c r="T38" s="70"/>
      <c r="U38" s="70"/>
      <c r="V38" s="70"/>
      <c r="W38" s="70"/>
      <c r="X38" s="70"/>
      <c r="Y38" s="68"/>
    </row>
    <row r="39" spans="1:25" s="19" customFormat="1" ht="15" customHeight="1" x14ac:dyDescent="0.25">
      <c r="A39" s="298" t="s">
        <v>48</v>
      </c>
      <c r="B39" s="178"/>
      <c r="C39" s="178"/>
      <c r="D39" s="178"/>
      <c r="E39" s="178"/>
      <c r="F39" s="178"/>
      <c r="G39" s="178"/>
      <c r="H39" s="178"/>
      <c r="I39" s="179"/>
      <c r="J39" s="152" t="e">
        <f>FLOOR(IF(J38="ANO",J36,J36/2),1)</f>
        <v>#DIV/0!</v>
      </c>
      <c r="K39" s="153"/>
      <c r="L39" s="153"/>
      <c r="M39" s="154"/>
      <c r="N39" s="100" t="s">
        <v>115</v>
      </c>
      <c r="O39" s="66"/>
      <c r="P39" s="71"/>
      <c r="Q39" s="71"/>
      <c r="R39" s="71"/>
      <c r="S39" s="71"/>
      <c r="T39" s="71"/>
      <c r="U39" s="71"/>
      <c r="V39" s="71"/>
      <c r="W39" s="71"/>
      <c r="X39" s="71"/>
      <c r="Y39" s="68"/>
    </row>
    <row r="40" spans="1:25" s="3" customFormat="1" ht="39" customHeight="1" x14ac:dyDescent="0.2">
      <c r="A40" s="216" t="s">
        <v>49</v>
      </c>
      <c r="B40" s="217"/>
      <c r="C40" s="217"/>
      <c r="D40" s="217"/>
      <c r="E40" s="217"/>
      <c r="F40" s="217"/>
      <c r="G40" s="217"/>
      <c r="H40" s="217"/>
      <c r="I40" s="218"/>
      <c r="J40" s="155"/>
      <c r="K40" s="156"/>
      <c r="L40" s="156"/>
      <c r="M40" s="157"/>
      <c r="N40" s="99"/>
      <c r="O40" s="62"/>
      <c r="P40" s="70"/>
      <c r="Q40" s="70"/>
      <c r="R40" s="70"/>
      <c r="S40" s="70"/>
      <c r="T40" s="70"/>
      <c r="U40" s="70"/>
      <c r="V40" s="71"/>
      <c r="W40" s="71"/>
      <c r="X40" s="71"/>
      <c r="Y40" s="67"/>
    </row>
    <row r="41" spans="1:25" s="3" customFormat="1" ht="12.75" customHeight="1" x14ac:dyDescent="0.2">
      <c r="A41" s="223" t="s">
        <v>50</v>
      </c>
      <c r="B41" s="224"/>
      <c r="C41" s="224"/>
      <c r="D41" s="224"/>
      <c r="E41" s="224"/>
      <c r="F41" s="224"/>
      <c r="G41" s="224"/>
      <c r="H41" s="224"/>
      <c r="I41" s="225"/>
      <c r="J41" s="158"/>
      <c r="K41" s="159"/>
      <c r="L41" s="159"/>
      <c r="M41" s="160"/>
      <c r="N41" s="99"/>
      <c r="O41" s="62"/>
      <c r="P41" s="71"/>
      <c r="Q41" s="71"/>
      <c r="R41" s="71"/>
      <c r="S41" s="71"/>
      <c r="T41" s="71"/>
      <c r="U41" s="71"/>
      <c r="V41" s="70"/>
      <c r="W41" s="70"/>
      <c r="X41" s="70"/>
      <c r="Y41" s="67"/>
    </row>
    <row r="42" spans="1:25" s="9" customFormat="1" ht="10.5" customHeight="1" x14ac:dyDescent="0.2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85"/>
      <c r="O42" s="62"/>
      <c r="P42" s="71"/>
      <c r="Q42" s="71"/>
      <c r="R42" s="71"/>
      <c r="S42" s="71"/>
      <c r="T42" s="71"/>
      <c r="U42" s="71"/>
      <c r="V42" s="70"/>
      <c r="W42" s="70"/>
      <c r="X42" s="70"/>
      <c r="Y42" s="67"/>
    </row>
    <row r="43" spans="1:25" ht="21.75" customHeight="1" x14ac:dyDescent="0.25">
      <c r="A43" s="161" t="s">
        <v>52</v>
      </c>
      <c r="B43" s="162"/>
      <c r="C43" s="162"/>
      <c r="D43" s="163"/>
      <c r="E43" s="163"/>
      <c r="F43" s="162"/>
      <c r="G43" s="162"/>
      <c r="H43" s="162"/>
      <c r="I43" s="164"/>
      <c r="J43" s="164"/>
      <c r="K43" s="164"/>
      <c r="L43" s="164"/>
      <c r="M43" s="165"/>
      <c r="N43" s="84"/>
      <c r="O43" s="62"/>
      <c r="P43" s="70"/>
      <c r="Q43" s="70"/>
      <c r="R43" s="70"/>
      <c r="S43" s="70"/>
      <c r="T43" s="70"/>
      <c r="U43" s="70"/>
      <c r="V43" s="70"/>
      <c r="W43" s="70"/>
      <c r="X43" s="70"/>
      <c r="Y43" s="59"/>
    </row>
    <row r="44" spans="1:25" s="3" customFormat="1" ht="26.25" customHeight="1" x14ac:dyDescent="0.25">
      <c r="A44" s="213" t="s">
        <v>53</v>
      </c>
      <c r="B44" s="214"/>
      <c r="C44" s="214"/>
      <c r="D44" s="214"/>
      <c r="E44" s="214"/>
      <c r="F44" s="214"/>
      <c r="G44" s="214"/>
      <c r="H44" s="214"/>
      <c r="I44" s="214"/>
      <c r="J44" s="215"/>
      <c r="K44" s="174"/>
      <c r="L44" s="174"/>
      <c r="M44" s="174"/>
      <c r="N44" s="83" t="s">
        <v>112</v>
      </c>
      <c r="O44" s="66"/>
      <c r="P44" s="70"/>
      <c r="Q44" s="70"/>
      <c r="R44" s="70"/>
      <c r="S44" s="70"/>
      <c r="T44" s="70"/>
      <c r="U44" s="70"/>
      <c r="V44" s="60"/>
      <c r="W44" s="60"/>
      <c r="X44" s="60"/>
      <c r="Y44" s="67"/>
    </row>
    <row r="45" spans="1:25" s="3" customFormat="1" ht="17.25" customHeight="1" x14ac:dyDescent="0.2">
      <c r="A45" s="205" t="s">
        <v>54</v>
      </c>
      <c r="B45" s="206"/>
      <c r="C45" s="206"/>
      <c r="D45" s="206"/>
      <c r="E45" s="206"/>
      <c r="F45" s="206"/>
      <c r="G45" s="206"/>
      <c r="H45" s="206"/>
      <c r="I45" s="207"/>
      <c r="J45" s="208" t="e">
        <f>ROUND(M30*0.8,2)</f>
        <v>#DIV/0!</v>
      </c>
      <c r="K45" s="209"/>
      <c r="L45" s="209"/>
      <c r="M45" s="210"/>
      <c r="N45" s="84" t="s">
        <v>63</v>
      </c>
      <c r="O45" s="62"/>
      <c r="P45" s="70"/>
      <c r="Q45" s="70"/>
      <c r="R45" s="70"/>
      <c r="S45" s="70"/>
      <c r="T45" s="70"/>
      <c r="U45" s="70"/>
      <c r="V45" s="70"/>
      <c r="W45" s="70"/>
      <c r="X45" s="70"/>
      <c r="Y45" s="67"/>
    </row>
    <row r="46" spans="1:25" s="3" customFormat="1" ht="12.75" customHeight="1" x14ac:dyDescent="0.25">
      <c r="A46" s="199" t="s">
        <v>55</v>
      </c>
      <c r="B46" s="200"/>
      <c r="C46" s="200"/>
      <c r="D46" s="200"/>
      <c r="E46" s="200"/>
      <c r="F46" s="200"/>
      <c r="G46" s="200"/>
      <c r="H46" s="200"/>
      <c r="I46" s="201"/>
      <c r="J46" s="192"/>
      <c r="K46" s="211"/>
      <c r="L46" s="211"/>
      <c r="M46" s="212"/>
      <c r="N46" s="84"/>
      <c r="O46" s="62"/>
      <c r="P46" s="60"/>
      <c r="Q46" s="60"/>
      <c r="R46" s="60"/>
      <c r="S46" s="60"/>
      <c r="T46" s="60"/>
      <c r="U46" s="60"/>
      <c r="V46" s="70"/>
      <c r="W46" s="70"/>
      <c r="X46" s="70"/>
      <c r="Y46" s="67"/>
    </row>
    <row r="47" spans="1:25" s="3" customFormat="1" ht="26.25" customHeight="1" x14ac:dyDescent="0.2">
      <c r="A47" s="205" t="s">
        <v>56</v>
      </c>
      <c r="B47" s="206"/>
      <c r="C47" s="206"/>
      <c r="D47" s="206"/>
      <c r="E47" s="206"/>
      <c r="F47" s="206"/>
      <c r="G47" s="206"/>
      <c r="H47" s="206"/>
      <c r="I47" s="207"/>
      <c r="J47" s="140"/>
      <c r="K47" s="141"/>
      <c r="L47" s="141"/>
      <c r="M47" s="142"/>
      <c r="N47" s="84" t="s">
        <v>64</v>
      </c>
      <c r="O47" s="62"/>
      <c r="P47" s="70"/>
      <c r="Q47" s="70"/>
      <c r="R47" s="70"/>
      <c r="S47" s="70"/>
      <c r="T47" s="70"/>
      <c r="U47" s="70"/>
      <c r="V47" s="70"/>
      <c r="W47" s="70"/>
      <c r="X47" s="70"/>
      <c r="Y47" s="67"/>
    </row>
    <row r="48" spans="1:25" s="3" customFormat="1" ht="12.75" customHeight="1" x14ac:dyDescent="0.2">
      <c r="A48" s="199" t="s">
        <v>55</v>
      </c>
      <c r="B48" s="200"/>
      <c r="C48" s="200"/>
      <c r="D48" s="200"/>
      <c r="E48" s="200"/>
      <c r="F48" s="200"/>
      <c r="G48" s="200"/>
      <c r="H48" s="200"/>
      <c r="I48" s="201"/>
      <c r="J48" s="143"/>
      <c r="K48" s="144"/>
      <c r="L48" s="144"/>
      <c r="M48" s="145"/>
      <c r="N48" s="84"/>
      <c r="O48" s="62"/>
      <c r="P48" s="70"/>
      <c r="Q48" s="70"/>
      <c r="R48" s="70"/>
      <c r="S48" s="70"/>
      <c r="T48" s="70"/>
      <c r="U48" s="70"/>
      <c r="V48" s="70"/>
      <c r="W48" s="70"/>
      <c r="X48" s="70"/>
      <c r="Y48" s="67"/>
    </row>
    <row r="49" spans="1:25" s="3" customFormat="1" ht="24.75" customHeight="1" x14ac:dyDescent="0.2">
      <c r="A49" s="205" t="s">
        <v>57</v>
      </c>
      <c r="B49" s="206"/>
      <c r="C49" s="206"/>
      <c r="D49" s="206"/>
      <c r="E49" s="206"/>
      <c r="F49" s="206"/>
      <c r="G49" s="206"/>
      <c r="H49" s="206"/>
      <c r="I49" s="207"/>
      <c r="J49" s="208" t="e">
        <f>ROUND(ROUND(J47,2)+J39,2)</f>
        <v>#DIV/0!</v>
      </c>
      <c r="K49" s="209"/>
      <c r="L49" s="209"/>
      <c r="M49" s="210"/>
      <c r="N49" s="84" t="s">
        <v>65</v>
      </c>
      <c r="O49" s="62"/>
      <c r="P49" s="70"/>
      <c r="Q49" s="70"/>
      <c r="R49" s="70"/>
      <c r="S49" s="70"/>
      <c r="T49" s="70"/>
      <c r="U49" s="70"/>
      <c r="V49" s="70"/>
      <c r="W49" s="70"/>
      <c r="X49" s="70"/>
      <c r="Y49" s="67"/>
    </row>
    <row r="50" spans="1:25" s="3" customFormat="1" ht="12.75" customHeight="1" x14ac:dyDescent="0.2">
      <c r="A50" s="199" t="s">
        <v>55</v>
      </c>
      <c r="B50" s="200"/>
      <c r="C50" s="200"/>
      <c r="D50" s="200"/>
      <c r="E50" s="200"/>
      <c r="F50" s="200"/>
      <c r="G50" s="200"/>
      <c r="H50" s="200"/>
      <c r="I50" s="201"/>
      <c r="J50" s="192"/>
      <c r="K50" s="211"/>
      <c r="L50" s="211"/>
      <c r="M50" s="212"/>
      <c r="N50" s="84"/>
      <c r="O50" s="62"/>
      <c r="P50" s="70"/>
      <c r="Q50" s="70"/>
      <c r="R50" s="70"/>
      <c r="S50" s="70"/>
      <c r="T50" s="70"/>
      <c r="U50" s="70"/>
      <c r="V50" s="70"/>
      <c r="W50" s="70"/>
      <c r="X50" s="70"/>
      <c r="Y50" s="67"/>
    </row>
    <row r="51" spans="1:25" s="3" customFormat="1" ht="18" customHeight="1" x14ac:dyDescent="0.2">
      <c r="A51" s="202" t="s">
        <v>48</v>
      </c>
      <c r="B51" s="203"/>
      <c r="C51" s="203"/>
      <c r="D51" s="203"/>
      <c r="E51" s="203"/>
      <c r="F51" s="203"/>
      <c r="G51" s="203"/>
      <c r="H51" s="203"/>
      <c r="I51" s="204"/>
      <c r="J51" s="152" t="e">
        <f>FLOOR(IF(J49&gt;J45,J45-ROUND(J47,2),J39),1)</f>
        <v>#DIV/0!</v>
      </c>
      <c r="K51" s="153"/>
      <c r="L51" s="153"/>
      <c r="M51" s="154"/>
      <c r="N51" s="84" t="s">
        <v>66</v>
      </c>
      <c r="O51" s="62"/>
      <c r="P51" s="70"/>
      <c r="Q51" s="70"/>
      <c r="R51" s="70"/>
      <c r="S51" s="70"/>
      <c r="T51" s="70"/>
      <c r="U51" s="70"/>
      <c r="V51" s="70"/>
      <c r="W51" s="70"/>
      <c r="X51" s="70"/>
      <c r="Y51" s="67"/>
    </row>
    <row r="52" spans="1:25" s="3" customFormat="1" ht="41.25" customHeight="1" x14ac:dyDescent="0.2">
      <c r="A52" s="216" t="s">
        <v>49</v>
      </c>
      <c r="B52" s="217"/>
      <c r="C52" s="217"/>
      <c r="D52" s="217"/>
      <c r="E52" s="217"/>
      <c r="F52" s="217"/>
      <c r="G52" s="217"/>
      <c r="H52" s="217"/>
      <c r="I52" s="218"/>
      <c r="J52" s="155"/>
      <c r="K52" s="156"/>
      <c r="L52" s="156"/>
      <c r="M52" s="157"/>
      <c r="N52" s="285" t="s">
        <v>116</v>
      </c>
      <c r="O52" s="62"/>
      <c r="P52" s="70"/>
      <c r="Q52" s="70"/>
      <c r="R52" s="70"/>
      <c r="S52" s="70"/>
      <c r="T52" s="70"/>
      <c r="U52" s="70"/>
      <c r="V52" s="70"/>
      <c r="W52" s="70"/>
      <c r="X52" s="70"/>
      <c r="Y52" s="67"/>
    </row>
    <row r="53" spans="1:25" s="3" customFormat="1" ht="12.75" customHeight="1" x14ac:dyDescent="0.2">
      <c r="A53" s="223" t="s">
        <v>50</v>
      </c>
      <c r="B53" s="224"/>
      <c r="C53" s="224"/>
      <c r="D53" s="224"/>
      <c r="E53" s="224"/>
      <c r="F53" s="224"/>
      <c r="G53" s="224"/>
      <c r="H53" s="224"/>
      <c r="I53" s="225"/>
      <c r="J53" s="158"/>
      <c r="K53" s="159"/>
      <c r="L53" s="159"/>
      <c r="M53" s="160"/>
      <c r="N53" s="285"/>
      <c r="O53" s="62"/>
      <c r="P53" s="70"/>
      <c r="Q53" s="70"/>
      <c r="R53" s="70"/>
      <c r="S53" s="70"/>
      <c r="T53" s="70"/>
      <c r="U53" s="70"/>
      <c r="V53" s="70"/>
      <c r="W53" s="70"/>
      <c r="X53" s="70"/>
      <c r="Y53" s="67"/>
    </row>
    <row r="54" spans="1:25" s="3" customFormat="1" ht="14.25" customHeight="1" x14ac:dyDescent="0.2">
      <c r="A54" s="324" t="s">
        <v>111</v>
      </c>
      <c r="B54" s="324"/>
      <c r="C54" s="324"/>
      <c r="D54" s="324"/>
      <c r="E54" s="324"/>
      <c r="F54" s="324"/>
      <c r="G54" s="324"/>
      <c r="H54" s="324"/>
      <c r="I54" s="324"/>
      <c r="J54" s="324"/>
      <c r="K54" s="324"/>
      <c r="L54" s="324"/>
      <c r="M54" s="324"/>
      <c r="N54" s="84"/>
      <c r="O54" s="62"/>
      <c r="P54" s="70"/>
      <c r="Q54" s="70"/>
      <c r="R54" s="70"/>
      <c r="S54" s="70"/>
      <c r="T54" s="70"/>
      <c r="U54" s="70"/>
      <c r="V54" s="70"/>
      <c r="W54" s="70"/>
      <c r="X54" s="70"/>
      <c r="Y54" s="67"/>
    </row>
    <row r="55" spans="1:25" s="3" customFormat="1" ht="97.5" customHeight="1" x14ac:dyDescent="0.2">
      <c r="A55" s="82"/>
      <c r="B55" s="77"/>
      <c r="C55" s="77"/>
      <c r="D55" s="9"/>
      <c r="E55" s="9"/>
      <c r="F55" s="9"/>
      <c r="G55" s="9"/>
      <c r="H55" s="9"/>
      <c r="I55" s="9"/>
      <c r="J55" s="9"/>
      <c r="K55" s="9"/>
      <c r="L55" s="9"/>
      <c r="M55" s="9"/>
      <c r="N55" s="84"/>
      <c r="O55" s="62"/>
      <c r="P55" s="70"/>
      <c r="Q55" s="70"/>
      <c r="R55" s="70"/>
      <c r="S55" s="70"/>
      <c r="T55" s="70"/>
      <c r="U55" s="70"/>
      <c r="V55" s="70"/>
      <c r="W55" s="70"/>
      <c r="X55" s="70"/>
      <c r="Y55" s="67"/>
    </row>
    <row r="56" spans="1:25" s="9" customFormat="1" ht="139.5" customHeight="1" x14ac:dyDescent="0.2">
      <c r="N56" s="86"/>
      <c r="O56" s="72"/>
      <c r="P56" s="70"/>
      <c r="Q56" s="70"/>
      <c r="R56" s="70"/>
      <c r="S56" s="70"/>
      <c r="T56" s="70"/>
      <c r="U56" s="70"/>
      <c r="V56" s="70"/>
      <c r="W56" s="70"/>
      <c r="X56" s="70"/>
      <c r="Y56" s="67"/>
    </row>
    <row r="57" spans="1:25" s="9" customFormat="1" ht="11.25" customHeight="1" x14ac:dyDescent="0.2">
      <c r="A57" s="303" t="s">
        <v>0</v>
      </c>
      <c r="B57" s="312"/>
      <c r="C57" s="313"/>
      <c r="D57" s="52"/>
      <c r="E57" s="303" t="s">
        <v>4</v>
      </c>
      <c r="F57" s="310"/>
      <c r="G57" s="53"/>
      <c r="H57" s="303" t="s">
        <v>5</v>
      </c>
      <c r="I57" s="304"/>
      <c r="J57" s="305"/>
      <c r="K57" s="53"/>
      <c r="L57" s="303" t="s">
        <v>6</v>
      </c>
      <c r="M57" s="311"/>
      <c r="N57" s="86"/>
      <c r="O57" s="72"/>
      <c r="P57" s="70"/>
      <c r="Q57" s="70"/>
      <c r="R57" s="70"/>
      <c r="S57" s="70"/>
      <c r="T57" s="70"/>
      <c r="U57" s="70"/>
      <c r="V57" s="70"/>
      <c r="W57" s="70"/>
      <c r="X57" s="70"/>
      <c r="Y57" s="67"/>
    </row>
    <row r="58" spans="1:25" s="9" customFormat="1" ht="12.75" customHeight="1" x14ac:dyDescent="0.2">
      <c r="A58" s="314"/>
      <c r="B58" s="315"/>
      <c r="C58" s="316"/>
      <c r="D58" s="56"/>
      <c r="E58" s="320"/>
      <c r="F58" s="321"/>
      <c r="G58" s="54"/>
      <c r="H58" s="299" t="s">
        <v>3</v>
      </c>
      <c r="I58" s="306"/>
      <c r="J58" s="307"/>
      <c r="K58" s="53"/>
      <c r="L58" s="299"/>
      <c r="M58" s="300"/>
      <c r="N58" s="87"/>
      <c r="O58" s="73"/>
      <c r="P58" s="70"/>
      <c r="Q58" s="70"/>
      <c r="R58" s="70"/>
      <c r="S58" s="70"/>
      <c r="T58" s="70"/>
      <c r="U58" s="70"/>
      <c r="V58" s="70"/>
      <c r="W58" s="70"/>
      <c r="X58" s="70"/>
      <c r="Y58" s="67"/>
    </row>
    <row r="59" spans="1:25" s="9" customFormat="1" ht="48.75" customHeight="1" x14ac:dyDescent="0.2">
      <c r="A59" s="317"/>
      <c r="B59" s="318"/>
      <c r="C59" s="319"/>
      <c r="D59" s="57"/>
      <c r="E59" s="322"/>
      <c r="F59" s="323"/>
      <c r="G59" s="54"/>
      <c r="H59" s="301"/>
      <c r="I59" s="308"/>
      <c r="J59" s="309"/>
      <c r="K59" s="55"/>
      <c r="L59" s="301"/>
      <c r="M59" s="302"/>
      <c r="N59" s="87"/>
      <c r="O59" s="73"/>
      <c r="P59" s="70"/>
      <c r="Q59" s="70"/>
      <c r="R59" s="70"/>
      <c r="S59" s="70"/>
      <c r="T59" s="70"/>
      <c r="U59" s="70"/>
      <c r="V59" s="70"/>
      <c r="W59" s="70"/>
      <c r="X59" s="70"/>
      <c r="Y59" s="67"/>
    </row>
    <row r="60" spans="1:25" s="10" customFormat="1" x14ac:dyDescent="0.25">
      <c r="N60" s="86"/>
      <c r="O60" s="72"/>
      <c r="P60" s="70"/>
      <c r="Q60" s="70"/>
      <c r="R60" s="70"/>
      <c r="S60" s="70"/>
      <c r="T60" s="70"/>
      <c r="U60" s="70"/>
      <c r="V60" s="70"/>
      <c r="W60" s="70"/>
      <c r="X60" s="70"/>
      <c r="Y60" s="59"/>
    </row>
    <row r="61" spans="1:25" x14ac:dyDescent="0.25">
      <c r="O61" s="72"/>
      <c r="P61" s="70"/>
      <c r="Q61" s="70"/>
      <c r="R61" s="70"/>
      <c r="S61" s="70"/>
      <c r="T61" s="70"/>
      <c r="U61" s="70"/>
      <c r="V61" s="60"/>
      <c r="W61" s="60"/>
      <c r="X61" s="60"/>
      <c r="Y61" s="59"/>
    </row>
    <row r="62" spans="1:25" x14ac:dyDescent="0.25">
      <c r="O62" s="72"/>
      <c r="P62" s="70"/>
      <c r="Q62" s="70"/>
      <c r="R62" s="70"/>
      <c r="S62" s="70"/>
      <c r="T62" s="70"/>
      <c r="U62" s="70"/>
      <c r="V62" s="60"/>
      <c r="W62" s="60"/>
      <c r="X62" s="60"/>
      <c r="Y62" s="59"/>
    </row>
    <row r="63" spans="1:25" x14ac:dyDescent="0.25">
      <c r="O63" s="72"/>
      <c r="P63" s="60"/>
      <c r="Q63" s="60"/>
      <c r="R63" s="60"/>
      <c r="S63" s="60"/>
      <c r="T63" s="60"/>
      <c r="U63" s="60"/>
      <c r="V63" s="60"/>
      <c r="W63" s="60"/>
      <c r="X63" s="60"/>
      <c r="Y63" s="59"/>
    </row>
    <row r="64" spans="1:25" x14ac:dyDescent="0.25">
      <c r="O64" s="72"/>
      <c r="P64" s="60"/>
      <c r="Q64" s="60"/>
      <c r="R64" s="60"/>
      <c r="S64" s="60"/>
      <c r="T64" s="60"/>
      <c r="U64" s="60"/>
      <c r="V64" s="60"/>
      <c r="W64" s="60"/>
      <c r="X64" s="60"/>
      <c r="Y64" s="59"/>
    </row>
    <row r="65" spans="15:25" x14ac:dyDescent="0.25">
      <c r="O65" s="72"/>
      <c r="P65" s="60"/>
      <c r="Q65" s="60"/>
      <c r="R65" s="60"/>
      <c r="S65" s="60"/>
      <c r="T65" s="60"/>
      <c r="U65" s="60"/>
      <c r="V65" s="60"/>
      <c r="W65" s="60"/>
      <c r="X65" s="60"/>
      <c r="Y65" s="59"/>
    </row>
    <row r="66" spans="15:25" x14ac:dyDescent="0.25">
      <c r="O66" s="72"/>
      <c r="P66" s="60"/>
      <c r="Q66" s="60"/>
      <c r="R66" s="60"/>
      <c r="S66" s="60"/>
      <c r="T66" s="60"/>
      <c r="U66" s="60"/>
      <c r="V66" s="60"/>
      <c r="W66" s="60"/>
      <c r="X66" s="60"/>
      <c r="Y66" s="59"/>
    </row>
    <row r="67" spans="15:25" x14ac:dyDescent="0.25">
      <c r="O67" s="72"/>
      <c r="P67" s="60"/>
      <c r="Q67" s="60"/>
      <c r="R67" s="60"/>
      <c r="S67" s="60"/>
      <c r="T67" s="60"/>
      <c r="U67" s="60"/>
      <c r="V67" s="60"/>
      <c r="W67" s="60"/>
      <c r="X67" s="60"/>
      <c r="Y67" s="59"/>
    </row>
  </sheetData>
  <sheetProtection algorithmName="SHA-512" hashValue="O5Zo4Pwb88tUqiMmBHX1tO2gPNEgxTVDPqUwuPZj//s1KbxOjt+DSiUfdeZPHwsO0Bk9vfYDWAVlAkzuYd7KNA==" saltValue="ClBzm2A6nCfg360D2Pyj1g==" spinCount="100000" sheet="1" objects="1" scenarios="1"/>
  <mergeCells count="133">
    <mergeCell ref="L58:M58"/>
    <mergeCell ref="L59:M59"/>
    <mergeCell ref="H57:J57"/>
    <mergeCell ref="H58:J58"/>
    <mergeCell ref="H59:J59"/>
    <mergeCell ref="E57:F57"/>
    <mergeCell ref="L57:M57"/>
    <mergeCell ref="A52:I52"/>
    <mergeCell ref="A57:C57"/>
    <mergeCell ref="A58:C59"/>
    <mergeCell ref="A53:I53"/>
    <mergeCell ref="E58:F59"/>
    <mergeCell ref="A54:M54"/>
    <mergeCell ref="A20:B20"/>
    <mergeCell ref="A21:B21"/>
    <mergeCell ref="A2:M2"/>
    <mergeCell ref="N52:N53"/>
    <mergeCell ref="A22:B22"/>
    <mergeCell ref="F18:H18"/>
    <mergeCell ref="I18:L18"/>
    <mergeCell ref="F19:H19"/>
    <mergeCell ref="F20:H20"/>
    <mergeCell ref="I19:L19"/>
    <mergeCell ref="D19:E19"/>
    <mergeCell ref="D20:E20"/>
    <mergeCell ref="D21:E21"/>
    <mergeCell ref="D22:E22"/>
    <mergeCell ref="A42:I42"/>
    <mergeCell ref="A18:B18"/>
    <mergeCell ref="B5:M5"/>
    <mergeCell ref="B6:M6"/>
    <mergeCell ref="B7:M7"/>
    <mergeCell ref="D18:E18"/>
    <mergeCell ref="J42:M42"/>
    <mergeCell ref="J38:M38"/>
    <mergeCell ref="A38:I38"/>
    <mergeCell ref="A39:I39"/>
    <mergeCell ref="A1:M1"/>
    <mergeCell ref="F16:H16"/>
    <mergeCell ref="F17:H17"/>
    <mergeCell ref="I16:L16"/>
    <mergeCell ref="I17:L17"/>
    <mergeCell ref="A14:B17"/>
    <mergeCell ref="A11:H11"/>
    <mergeCell ref="A8:H8"/>
    <mergeCell ref="I8:M8"/>
    <mergeCell ref="A9:H9"/>
    <mergeCell ref="F14:H14"/>
    <mergeCell ref="I14:L14"/>
    <mergeCell ref="F15:H15"/>
    <mergeCell ref="I15:L15"/>
    <mergeCell ref="A13:M13"/>
    <mergeCell ref="A12:H12"/>
    <mergeCell ref="D14:E14"/>
    <mergeCell ref="D15:E15"/>
    <mergeCell ref="D17:E17"/>
    <mergeCell ref="D16:E16"/>
    <mergeCell ref="A3:M3"/>
    <mergeCell ref="A10:H10"/>
    <mergeCell ref="I11:M12"/>
    <mergeCell ref="B4:M4"/>
    <mergeCell ref="A19:B19"/>
    <mergeCell ref="A50:I50"/>
    <mergeCell ref="A51:I51"/>
    <mergeCell ref="A43:M43"/>
    <mergeCell ref="J51:M53"/>
    <mergeCell ref="A48:I48"/>
    <mergeCell ref="A45:I45"/>
    <mergeCell ref="A46:I46"/>
    <mergeCell ref="A47:I47"/>
    <mergeCell ref="J45:M46"/>
    <mergeCell ref="J47:M48"/>
    <mergeCell ref="J49:M50"/>
    <mergeCell ref="A44:I44"/>
    <mergeCell ref="J44:M44"/>
    <mergeCell ref="A49:I49"/>
    <mergeCell ref="A40:I40"/>
    <mergeCell ref="A34:I34"/>
    <mergeCell ref="A35:I35"/>
    <mergeCell ref="A41:I41"/>
    <mergeCell ref="A25:B25"/>
    <mergeCell ref="F25:H25"/>
    <mergeCell ref="I25:L25"/>
    <mergeCell ref="A36:I36"/>
    <mergeCell ref="A27:L27"/>
    <mergeCell ref="J34:M35"/>
    <mergeCell ref="J36:M37"/>
    <mergeCell ref="J39:M41"/>
    <mergeCell ref="A32:M32"/>
    <mergeCell ref="J33:M33"/>
    <mergeCell ref="A33:I33"/>
    <mergeCell ref="I20:L20"/>
    <mergeCell ref="F21:H21"/>
    <mergeCell ref="F22:H22"/>
    <mergeCell ref="I21:L21"/>
    <mergeCell ref="I22:L22"/>
    <mergeCell ref="M23:M24"/>
    <mergeCell ref="A26:L26"/>
    <mergeCell ref="M26:M27"/>
    <mergeCell ref="M28:M29"/>
    <mergeCell ref="A29:L29"/>
    <mergeCell ref="A30:L30"/>
    <mergeCell ref="A31:L31"/>
    <mergeCell ref="M30:M31"/>
    <mergeCell ref="A23:L23"/>
    <mergeCell ref="A24:L24"/>
    <mergeCell ref="D25:E25"/>
    <mergeCell ref="A28:L28"/>
    <mergeCell ref="A37:I37"/>
    <mergeCell ref="N23:N24"/>
    <mergeCell ref="N26:N27"/>
    <mergeCell ref="N28:N29"/>
    <mergeCell ref="N30:N31"/>
    <mergeCell ref="N34:N35"/>
    <mergeCell ref="N36:N37"/>
    <mergeCell ref="N39:N41"/>
    <mergeCell ref="I9:M10"/>
    <mergeCell ref="O1:Y2"/>
    <mergeCell ref="P18:R19"/>
    <mergeCell ref="S18:U19"/>
    <mergeCell ref="P3:X7"/>
    <mergeCell ref="P11:U11"/>
    <mergeCell ref="P15:U16"/>
    <mergeCell ref="S17:U17"/>
    <mergeCell ref="P9:Q9"/>
    <mergeCell ref="S9:U9"/>
    <mergeCell ref="P12:P13"/>
    <mergeCell ref="Q12:Q13"/>
    <mergeCell ref="R12:R13"/>
    <mergeCell ref="S12:S13"/>
    <mergeCell ref="T12:T13"/>
    <mergeCell ref="U12:U13"/>
    <mergeCell ref="P17:R17"/>
  </mergeCells>
  <conditionalFormatting sqref="M28">
    <cfRule type="cellIs" dxfId="0" priority="1" operator="equal">
      <formula>"Bez nároku na dotaci méně jak 30%"</formula>
    </cfRule>
  </conditionalFormatting>
  <pageMargins left="0.78740157480314965" right="0.78740157480314965" top="0.78740157480314965" bottom="0.78740157480314965" header="0.31496062992125984" footer="0.31496062992125984"/>
  <pageSetup paperSize="9" orientation="portrait" r:id="rId1"/>
  <ignoredErrors>
    <ignoredError sqref="A18: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topLeftCell="A25" workbookViewId="0"/>
  </sheetViews>
  <sheetFormatPr defaultRowHeight="15" x14ac:dyDescent="0.25"/>
  <cols>
    <col min="1" max="1" width="9.140625" style="36"/>
    <col min="2" max="2" width="31.85546875" style="20" customWidth="1"/>
    <col min="3" max="8" width="14.42578125" style="20" customWidth="1"/>
    <col min="9" max="9" width="8" style="20" customWidth="1"/>
    <col min="10" max="10" width="22" style="20" customWidth="1"/>
    <col min="11" max="11" width="18.7109375" style="20" customWidth="1"/>
    <col min="12" max="16384" width="9.140625" style="20"/>
  </cols>
  <sheetData>
    <row r="1" spans="1:12" ht="18" x14ac:dyDescent="0.25">
      <c r="B1" s="6" t="s">
        <v>67</v>
      </c>
    </row>
    <row r="2" spans="1:12" ht="15.75" x14ac:dyDescent="0.25">
      <c r="B2" s="21"/>
    </row>
    <row r="3" spans="1:12" ht="15.75" x14ac:dyDescent="0.25">
      <c r="B3" s="21" t="s">
        <v>68</v>
      </c>
    </row>
    <row r="4" spans="1:12" ht="15.75" x14ac:dyDescent="0.25">
      <c r="B4" s="21" t="s">
        <v>69</v>
      </c>
    </row>
    <row r="5" spans="1:12" ht="15.75" x14ac:dyDescent="0.25">
      <c r="B5" s="21"/>
    </row>
    <row r="6" spans="1:12" x14ac:dyDescent="0.25">
      <c r="B6" s="22"/>
    </row>
    <row r="7" spans="1:12" x14ac:dyDescent="0.25">
      <c r="B7" s="5" t="s">
        <v>70</v>
      </c>
    </row>
    <row r="8" spans="1:12" x14ac:dyDescent="0.25">
      <c r="B8" s="5"/>
    </row>
    <row r="9" spans="1:12" ht="15.75" thickBot="1" x14ac:dyDescent="0.3">
      <c r="B9" s="23"/>
    </row>
    <row r="10" spans="1:12" ht="15.75" thickTop="1" x14ac:dyDescent="0.25">
      <c r="B10" s="325" t="s">
        <v>71</v>
      </c>
      <c r="C10" s="326"/>
      <c r="D10" s="326"/>
      <c r="E10" s="326"/>
      <c r="F10" s="326"/>
      <c r="G10" s="327"/>
    </row>
    <row r="11" spans="1:12" ht="15.75" thickBot="1" x14ac:dyDescent="0.3">
      <c r="B11" s="328" t="s">
        <v>72</v>
      </c>
      <c r="C11" s="329"/>
      <c r="D11" s="329"/>
      <c r="E11" s="329"/>
      <c r="F11" s="329"/>
      <c r="G11" s="330"/>
    </row>
    <row r="12" spans="1:12" ht="16.5" thickTop="1" thickBot="1" x14ac:dyDescent="0.3">
      <c r="B12" s="24"/>
      <c r="C12" s="26"/>
      <c r="D12" s="331" t="s">
        <v>73</v>
      </c>
      <c r="E12" s="332"/>
      <c r="F12" s="331" t="s">
        <v>74</v>
      </c>
      <c r="G12" s="333"/>
    </row>
    <row r="13" spans="1:12" ht="31.5" thickTop="1" thickBot="1" x14ac:dyDescent="0.3">
      <c r="B13" s="24" t="s">
        <v>75</v>
      </c>
      <c r="C13" s="26" t="s">
        <v>76</v>
      </c>
      <c r="D13" s="26" t="s">
        <v>77</v>
      </c>
      <c r="E13" s="26" t="s">
        <v>78</v>
      </c>
      <c r="F13" s="26" t="s">
        <v>77</v>
      </c>
      <c r="G13" s="27" t="s">
        <v>78</v>
      </c>
    </row>
    <row r="14" spans="1:12" ht="15.75" thickTop="1" thickBot="1" x14ac:dyDescent="0.25">
      <c r="A14" s="37">
        <v>1</v>
      </c>
      <c r="B14" s="28" t="s">
        <v>79</v>
      </c>
      <c r="C14" s="40" t="s">
        <v>80</v>
      </c>
      <c r="D14" s="29">
        <v>10</v>
      </c>
      <c r="E14" s="41">
        <v>2604</v>
      </c>
      <c r="F14" s="29">
        <v>20</v>
      </c>
      <c r="G14" s="42">
        <v>5208</v>
      </c>
      <c r="I14" s="32">
        <v>1</v>
      </c>
      <c r="J14" s="37" t="s">
        <v>83</v>
      </c>
      <c r="K14" s="37">
        <v>2298</v>
      </c>
      <c r="L14" s="37">
        <v>4595</v>
      </c>
    </row>
    <row r="15" spans="1:12" thickBot="1" x14ac:dyDescent="0.25">
      <c r="A15" s="38">
        <f>A14+1</f>
        <v>2</v>
      </c>
      <c r="B15" s="28" t="s">
        <v>81</v>
      </c>
      <c r="C15" s="41">
        <v>17882</v>
      </c>
      <c r="D15" s="29">
        <v>10</v>
      </c>
      <c r="E15" s="41">
        <v>1788</v>
      </c>
      <c r="F15" s="29">
        <v>20</v>
      </c>
      <c r="G15" s="42">
        <v>3576</v>
      </c>
      <c r="I15" s="33">
        <f>I14+1</f>
        <v>2</v>
      </c>
      <c r="J15" s="38" t="s">
        <v>82</v>
      </c>
      <c r="K15" s="38">
        <v>2211</v>
      </c>
      <c r="L15" s="38">
        <v>4422</v>
      </c>
    </row>
    <row r="16" spans="1:12" thickBot="1" x14ac:dyDescent="0.25">
      <c r="A16" s="38">
        <f t="shared" ref="A16:A27" si="0">A15+1</f>
        <v>3</v>
      </c>
      <c r="B16" s="28" t="s">
        <v>82</v>
      </c>
      <c r="C16" s="41">
        <v>22110</v>
      </c>
      <c r="D16" s="29">
        <v>10</v>
      </c>
      <c r="E16" s="41">
        <v>2211</v>
      </c>
      <c r="F16" s="29">
        <v>20</v>
      </c>
      <c r="G16" s="42">
        <v>4422</v>
      </c>
      <c r="I16" s="33">
        <f t="shared" ref="I16:I18" si="1">I15+1</f>
        <v>3</v>
      </c>
      <c r="J16" s="38" t="s">
        <v>85</v>
      </c>
      <c r="K16" s="38">
        <v>3569</v>
      </c>
      <c r="L16" s="38">
        <v>7137</v>
      </c>
    </row>
    <row r="17" spans="1:12" thickBot="1" x14ac:dyDescent="0.25">
      <c r="A17" s="38">
        <f t="shared" si="0"/>
        <v>4</v>
      </c>
      <c r="B17" s="28" t="s">
        <v>83</v>
      </c>
      <c r="C17" s="40" t="s">
        <v>84</v>
      </c>
      <c r="D17" s="29">
        <v>10</v>
      </c>
      <c r="E17" s="41">
        <v>2298</v>
      </c>
      <c r="F17" s="29">
        <v>20</v>
      </c>
      <c r="G17" s="42">
        <v>4595</v>
      </c>
      <c r="I17" s="33">
        <f t="shared" si="1"/>
        <v>4</v>
      </c>
      <c r="J17" s="38" t="s">
        <v>79</v>
      </c>
      <c r="K17" s="38">
        <v>2604</v>
      </c>
      <c r="L17" s="38">
        <v>5208</v>
      </c>
    </row>
    <row r="18" spans="1:12" thickBot="1" x14ac:dyDescent="0.25">
      <c r="A18" s="38">
        <f t="shared" si="0"/>
        <v>5</v>
      </c>
      <c r="B18" s="28" t="s">
        <v>85</v>
      </c>
      <c r="C18" s="40" t="s">
        <v>86</v>
      </c>
      <c r="D18" s="29">
        <v>10</v>
      </c>
      <c r="E18" s="41">
        <v>3569</v>
      </c>
      <c r="F18" s="29">
        <v>20</v>
      </c>
      <c r="G18" s="42">
        <v>7137</v>
      </c>
      <c r="I18" s="33">
        <f t="shared" si="1"/>
        <v>5</v>
      </c>
      <c r="J18" s="38" t="s">
        <v>107</v>
      </c>
      <c r="K18" s="38">
        <v>3385</v>
      </c>
      <c r="L18" s="38">
        <v>6771</v>
      </c>
    </row>
    <row r="19" spans="1:12" thickBot="1" x14ac:dyDescent="0.25">
      <c r="A19" s="38">
        <f t="shared" si="0"/>
        <v>6</v>
      </c>
      <c r="B19" s="28" t="s">
        <v>87</v>
      </c>
      <c r="C19" s="40" t="s">
        <v>88</v>
      </c>
      <c r="D19" s="29">
        <v>10</v>
      </c>
      <c r="E19" s="41">
        <v>1730</v>
      </c>
      <c r="F19" s="29">
        <v>20</v>
      </c>
      <c r="G19" s="42">
        <v>3460</v>
      </c>
    </row>
    <row r="20" spans="1:12" thickBot="1" x14ac:dyDescent="0.25">
      <c r="A20" s="38">
        <f t="shared" si="0"/>
        <v>7</v>
      </c>
      <c r="B20" s="28" t="s">
        <v>89</v>
      </c>
      <c r="C20" s="40" t="s">
        <v>90</v>
      </c>
      <c r="D20" s="29">
        <v>10</v>
      </c>
      <c r="E20" s="41">
        <v>1899</v>
      </c>
      <c r="F20" s="29">
        <v>20</v>
      </c>
      <c r="G20" s="42">
        <v>3798</v>
      </c>
    </row>
    <row r="21" spans="1:12" thickBot="1" x14ac:dyDescent="0.25">
      <c r="A21" s="38">
        <f t="shared" si="0"/>
        <v>8</v>
      </c>
      <c r="B21" s="28" t="s">
        <v>91</v>
      </c>
      <c r="C21" s="40" t="s">
        <v>92</v>
      </c>
      <c r="D21" s="29">
        <v>10</v>
      </c>
      <c r="E21" s="41">
        <v>1858</v>
      </c>
      <c r="F21" s="29">
        <v>20</v>
      </c>
      <c r="G21" s="42">
        <v>3715</v>
      </c>
    </row>
    <row r="22" spans="1:12" thickBot="1" x14ac:dyDescent="0.25">
      <c r="A22" s="38">
        <f t="shared" si="0"/>
        <v>9</v>
      </c>
      <c r="B22" s="28" t="s">
        <v>93</v>
      </c>
      <c r="C22" s="40" t="s">
        <v>94</v>
      </c>
      <c r="D22" s="29">
        <v>10</v>
      </c>
      <c r="E22" s="41">
        <v>3385</v>
      </c>
      <c r="F22" s="29">
        <v>20</v>
      </c>
      <c r="G22" s="42">
        <v>6771</v>
      </c>
    </row>
    <row r="23" spans="1:12" thickBot="1" x14ac:dyDescent="0.25">
      <c r="A23" s="38">
        <f t="shared" si="0"/>
        <v>10</v>
      </c>
      <c r="B23" s="28" t="s">
        <v>95</v>
      </c>
      <c r="C23" s="41">
        <v>29248</v>
      </c>
      <c r="D23" s="29">
        <v>10</v>
      </c>
      <c r="E23" s="41">
        <v>2925</v>
      </c>
      <c r="F23" s="29">
        <v>20</v>
      </c>
      <c r="G23" s="42">
        <v>5850</v>
      </c>
    </row>
    <row r="24" spans="1:12" thickBot="1" x14ac:dyDescent="0.25">
      <c r="A24" s="38">
        <f t="shared" si="0"/>
        <v>11</v>
      </c>
      <c r="B24" s="28" t="s">
        <v>96</v>
      </c>
      <c r="C24" s="41">
        <v>33347</v>
      </c>
      <c r="D24" s="29">
        <v>10</v>
      </c>
      <c r="E24" s="41">
        <v>3335</v>
      </c>
      <c r="F24" s="29">
        <v>20</v>
      </c>
      <c r="G24" s="42">
        <v>6669</v>
      </c>
    </row>
    <row r="25" spans="1:12" thickBot="1" x14ac:dyDescent="0.25">
      <c r="A25" s="38">
        <f t="shared" si="0"/>
        <v>12</v>
      </c>
      <c r="B25" s="28" t="s">
        <v>97</v>
      </c>
      <c r="C25" s="40" t="s">
        <v>98</v>
      </c>
      <c r="D25" s="29">
        <v>10</v>
      </c>
      <c r="E25" s="41">
        <v>6244</v>
      </c>
      <c r="F25" s="29">
        <v>20</v>
      </c>
      <c r="G25" s="42">
        <v>12489</v>
      </c>
    </row>
    <row r="26" spans="1:12" thickBot="1" x14ac:dyDescent="0.25">
      <c r="A26" s="38">
        <f t="shared" si="0"/>
        <v>13</v>
      </c>
      <c r="B26" s="28" t="s">
        <v>99</v>
      </c>
      <c r="C26" s="40" t="s">
        <v>100</v>
      </c>
      <c r="D26" s="29">
        <v>10</v>
      </c>
      <c r="E26" s="41">
        <v>10709</v>
      </c>
      <c r="F26" s="29">
        <v>20</v>
      </c>
      <c r="G26" s="42">
        <v>21418</v>
      </c>
    </row>
    <row r="27" spans="1:12" thickBot="1" x14ac:dyDescent="0.25">
      <c r="A27" s="39">
        <f t="shared" si="0"/>
        <v>14</v>
      </c>
      <c r="B27" s="30" t="s">
        <v>101</v>
      </c>
      <c r="C27" s="43">
        <v>88912</v>
      </c>
      <c r="D27" s="25">
        <v>10</v>
      </c>
      <c r="E27" s="43">
        <v>8891</v>
      </c>
      <c r="F27" s="25">
        <v>20</v>
      </c>
      <c r="G27" s="44">
        <v>17782</v>
      </c>
    </row>
    <row r="28" spans="1:12" ht="15.75" thickTop="1" x14ac:dyDescent="0.25">
      <c r="B28" s="1" t="s">
        <v>102</v>
      </c>
    </row>
    <row r="31" spans="1:12" ht="15.75" x14ac:dyDescent="0.25">
      <c r="B31" s="21" t="s">
        <v>103</v>
      </c>
    </row>
    <row r="32" spans="1:12" ht="15.75" x14ac:dyDescent="0.25">
      <c r="B32" s="21"/>
    </row>
    <row r="33" spans="1:8" ht="15.75" x14ac:dyDescent="0.25">
      <c r="B33" s="21" t="s">
        <v>104</v>
      </c>
    </row>
    <row r="34" spans="1:8" ht="16.5" thickBot="1" x14ac:dyDescent="0.3">
      <c r="B34" s="21"/>
    </row>
    <row r="35" spans="1:8" ht="16.5" thickTop="1" thickBot="1" x14ac:dyDescent="0.3">
      <c r="B35" s="31" t="s">
        <v>105</v>
      </c>
      <c r="C35" s="45">
        <v>2012</v>
      </c>
      <c r="D35" s="45">
        <v>2013</v>
      </c>
      <c r="E35" s="45">
        <v>2014</v>
      </c>
      <c r="F35" s="45">
        <v>2015</v>
      </c>
      <c r="G35" s="45">
        <v>2016</v>
      </c>
      <c r="H35" s="46">
        <v>2017</v>
      </c>
    </row>
    <row r="36" spans="1:8" ht="15.75" thickBot="1" x14ac:dyDescent="0.3">
      <c r="B36" s="334" t="s">
        <v>106</v>
      </c>
      <c r="C36" s="335"/>
      <c r="D36" s="335"/>
      <c r="E36" s="335"/>
      <c r="F36" s="335"/>
      <c r="G36" s="335"/>
      <c r="H36" s="336"/>
    </row>
    <row r="37" spans="1:8" ht="15.75" thickTop="1" thickBot="1" x14ac:dyDescent="0.25">
      <c r="A37" s="37">
        <v>1</v>
      </c>
      <c r="B37" s="28" t="s">
        <v>79</v>
      </c>
      <c r="C37" s="47">
        <v>5050</v>
      </c>
      <c r="D37" s="47">
        <v>5288</v>
      </c>
      <c r="E37" s="47">
        <v>4483</v>
      </c>
      <c r="F37" s="47">
        <v>4321</v>
      </c>
      <c r="G37" s="47">
        <v>3703</v>
      </c>
      <c r="H37" s="48">
        <v>3807</v>
      </c>
    </row>
    <row r="38" spans="1:8" thickBot="1" x14ac:dyDescent="0.25">
      <c r="A38" s="38">
        <f>A37+1</f>
        <v>2</v>
      </c>
      <c r="B38" s="28" t="s">
        <v>81</v>
      </c>
      <c r="C38" s="47">
        <v>5050</v>
      </c>
      <c r="D38" s="47">
        <v>5288</v>
      </c>
      <c r="E38" s="47">
        <v>4483</v>
      </c>
      <c r="F38" s="47">
        <v>4321</v>
      </c>
      <c r="G38" s="47">
        <v>3703</v>
      </c>
      <c r="H38" s="48">
        <v>3807</v>
      </c>
    </row>
    <row r="39" spans="1:8" thickBot="1" x14ac:dyDescent="0.25">
      <c r="A39" s="38">
        <f t="shared" ref="A39:A50" si="2">A38+1</f>
        <v>3</v>
      </c>
      <c r="B39" s="28" t="s">
        <v>82</v>
      </c>
      <c r="C39" s="47">
        <v>4535</v>
      </c>
      <c r="D39" s="47">
        <v>4485</v>
      </c>
      <c r="E39" s="47">
        <v>3959</v>
      </c>
      <c r="F39" s="47">
        <v>3630</v>
      </c>
      <c r="G39" s="47">
        <v>3259</v>
      </c>
      <c r="H39" s="48">
        <v>3262</v>
      </c>
    </row>
    <row r="40" spans="1:8" thickBot="1" x14ac:dyDescent="0.25">
      <c r="A40" s="38">
        <f t="shared" si="2"/>
        <v>4</v>
      </c>
      <c r="B40" s="28" t="s">
        <v>83</v>
      </c>
      <c r="C40" s="49">
        <v>5142</v>
      </c>
      <c r="D40" s="49">
        <v>5582</v>
      </c>
      <c r="E40" s="49">
        <v>5164</v>
      </c>
      <c r="F40" s="49">
        <v>4882</v>
      </c>
      <c r="G40" s="49">
        <v>4457</v>
      </c>
      <c r="H40" s="48">
        <v>4446</v>
      </c>
    </row>
    <row r="41" spans="1:8" thickBot="1" x14ac:dyDescent="0.25">
      <c r="A41" s="38">
        <f t="shared" si="2"/>
        <v>5</v>
      </c>
      <c r="B41" s="34" t="s">
        <v>85</v>
      </c>
      <c r="C41" s="47">
        <v>4718</v>
      </c>
      <c r="D41" s="47">
        <v>5062</v>
      </c>
      <c r="E41" s="47">
        <v>4253</v>
      </c>
      <c r="F41" s="47">
        <v>3781</v>
      </c>
      <c r="G41" s="47">
        <v>3900</v>
      </c>
      <c r="H41" s="48">
        <v>3764</v>
      </c>
    </row>
    <row r="42" spans="1:8" thickBot="1" x14ac:dyDescent="0.25">
      <c r="A42" s="38">
        <f t="shared" si="2"/>
        <v>6</v>
      </c>
      <c r="B42" s="34" t="s">
        <v>87</v>
      </c>
      <c r="C42" s="47">
        <v>6164</v>
      </c>
      <c r="D42" s="47">
        <v>6657</v>
      </c>
      <c r="E42" s="47">
        <v>6617</v>
      </c>
      <c r="F42" s="47">
        <v>6446</v>
      </c>
      <c r="G42" s="47">
        <v>5494</v>
      </c>
      <c r="H42" s="48">
        <v>5112</v>
      </c>
    </row>
    <row r="43" spans="1:8" thickBot="1" x14ac:dyDescent="0.25">
      <c r="A43" s="38">
        <f t="shared" si="2"/>
        <v>7</v>
      </c>
      <c r="B43" s="34" t="s">
        <v>89</v>
      </c>
      <c r="C43" s="47">
        <v>5108</v>
      </c>
      <c r="D43" s="47">
        <v>4621</v>
      </c>
      <c r="E43" s="47">
        <v>3931</v>
      </c>
      <c r="F43" s="47">
        <v>3917</v>
      </c>
      <c r="G43" s="47">
        <v>3751</v>
      </c>
      <c r="H43" s="48">
        <v>3776</v>
      </c>
    </row>
    <row r="44" spans="1:8" thickBot="1" x14ac:dyDescent="0.25">
      <c r="A44" s="38">
        <f t="shared" si="2"/>
        <v>8</v>
      </c>
      <c r="B44" s="34" t="s">
        <v>91</v>
      </c>
      <c r="C44" s="47">
        <v>4414</v>
      </c>
      <c r="D44" s="47">
        <v>4599</v>
      </c>
      <c r="E44" s="47">
        <v>3874</v>
      </c>
      <c r="F44" s="47">
        <v>3520</v>
      </c>
      <c r="G44" s="47">
        <v>3375</v>
      </c>
      <c r="H44" s="48">
        <v>3265</v>
      </c>
    </row>
    <row r="45" spans="1:8" thickBot="1" x14ac:dyDescent="0.25">
      <c r="A45" s="38">
        <f t="shared" si="2"/>
        <v>9</v>
      </c>
      <c r="B45" s="34" t="s">
        <v>93</v>
      </c>
      <c r="C45" s="47">
        <v>11843</v>
      </c>
      <c r="D45" s="47">
        <v>10949</v>
      </c>
      <c r="E45" s="47">
        <v>9724</v>
      </c>
      <c r="F45" s="47">
        <v>9860</v>
      </c>
      <c r="G45" s="47">
        <v>10128</v>
      </c>
      <c r="H45" s="48">
        <v>10709</v>
      </c>
    </row>
    <row r="46" spans="1:8" thickBot="1" x14ac:dyDescent="0.25">
      <c r="A46" s="38">
        <f t="shared" si="2"/>
        <v>10</v>
      </c>
      <c r="B46" s="34" t="s">
        <v>95</v>
      </c>
      <c r="C46" s="47">
        <v>10477</v>
      </c>
      <c r="D46" s="47">
        <v>10610</v>
      </c>
      <c r="E46" s="47">
        <v>8447</v>
      </c>
      <c r="F46" s="47">
        <v>8892</v>
      </c>
      <c r="G46" s="47">
        <v>9652</v>
      </c>
      <c r="H46" s="48">
        <v>8904</v>
      </c>
    </row>
    <row r="47" spans="1:8" thickBot="1" x14ac:dyDescent="0.25">
      <c r="A47" s="38">
        <f t="shared" si="2"/>
        <v>11</v>
      </c>
      <c r="B47" s="34" t="s">
        <v>96</v>
      </c>
      <c r="C47" s="47">
        <v>31709</v>
      </c>
      <c r="D47" s="47">
        <v>51962</v>
      </c>
      <c r="E47" s="47">
        <v>58588</v>
      </c>
      <c r="F47" s="47">
        <v>43890</v>
      </c>
      <c r="G47" s="47">
        <v>33369</v>
      </c>
      <c r="H47" s="48">
        <v>31613</v>
      </c>
    </row>
    <row r="48" spans="1:8" thickBot="1" x14ac:dyDescent="0.25">
      <c r="A48" s="38">
        <f t="shared" si="2"/>
        <v>12</v>
      </c>
      <c r="B48" s="34" t="s">
        <v>97</v>
      </c>
      <c r="C48" s="47">
        <v>812</v>
      </c>
      <c r="D48" s="47">
        <v>825</v>
      </c>
      <c r="E48" s="47">
        <v>818</v>
      </c>
      <c r="F48" s="47">
        <v>852</v>
      </c>
      <c r="G48" s="47">
        <v>852</v>
      </c>
      <c r="H48" s="48">
        <v>846</v>
      </c>
    </row>
    <row r="49" spans="1:8" thickBot="1" x14ac:dyDescent="0.25">
      <c r="A49" s="38">
        <f t="shared" si="2"/>
        <v>13</v>
      </c>
      <c r="B49" s="34" t="s">
        <v>99</v>
      </c>
      <c r="C49" s="47">
        <v>2825</v>
      </c>
      <c r="D49" s="47">
        <v>5814</v>
      </c>
      <c r="E49" s="47">
        <v>4865</v>
      </c>
      <c r="F49" s="47">
        <v>4521</v>
      </c>
      <c r="G49" s="47">
        <v>5165</v>
      </c>
      <c r="H49" s="48">
        <v>4573</v>
      </c>
    </row>
    <row r="50" spans="1:8" thickBot="1" x14ac:dyDescent="0.25">
      <c r="A50" s="39">
        <f t="shared" si="2"/>
        <v>14</v>
      </c>
      <c r="B50" s="35" t="s">
        <v>101</v>
      </c>
      <c r="C50" s="50">
        <v>1590</v>
      </c>
      <c r="D50" s="50">
        <v>2174</v>
      </c>
      <c r="E50" s="50">
        <v>1786</v>
      </c>
      <c r="F50" s="50">
        <v>1596</v>
      </c>
      <c r="G50" s="50">
        <v>1665</v>
      </c>
      <c r="H50" s="51">
        <v>2000</v>
      </c>
    </row>
    <row r="51" spans="1:8" ht="15.75" thickTop="1" x14ac:dyDescent="0.25"/>
  </sheetData>
  <sheetProtection algorithmName="SHA-512" hashValue="R57P7oDMBIZbl/7BiQSZ5Hc452RPiMzoucr24D2Ucj03SmjxXPQIkkTvAflriU4owclwemHxBhed6Wk4bXkdaQ==" saltValue="/UAVdmB8vY4BADSnQtS3wQ==" spinCount="100000" sheet="1" objects="1" scenarios="1"/>
  <mergeCells count="5">
    <mergeCell ref="B10:G10"/>
    <mergeCell ref="B11:G11"/>
    <mergeCell ref="D12:E12"/>
    <mergeCell ref="F12:G12"/>
    <mergeCell ref="B36:H3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č. 2</vt:lpstr>
      <vt:lpstr>Příloha č. 1 a 2</vt:lpstr>
      <vt:lpstr>'Tabulka č. 2'!Oblast_tisku</vt:lpstr>
    </vt:vector>
  </TitlesOfParts>
  <Company>SZIF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 Marek Ing.</dc:creator>
  <cp:lastModifiedBy>Vanišová Hana Ing.</cp:lastModifiedBy>
  <cp:lastPrinted>2018-06-12T22:56:05Z</cp:lastPrinted>
  <dcterms:created xsi:type="dcterms:W3CDTF">2018-01-17T12:12:14Z</dcterms:created>
  <dcterms:modified xsi:type="dcterms:W3CDTF">2018-06-14T09:11:42Z</dcterms:modified>
</cp:coreProperties>
</file>