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workbookProtection workbookPassword="CB0F" lockStructure="1"/>
  <bookViews>
    <workbookView xWindow="270" yWindow="300" windowWidth="18540" windowHeight="6180"/>
  </bookViews>
  <sheets>
    <sheet name="Tabulky_zadani" sheetId="5" r:id="rId1"/>
    <sheet name="Propocet_ciselniky" sheetId="4" state="hidden" r:id="rId2"/>
    <sheet name="Popis_typologie_TF8" sheetId="6" r:id="rId3"/>
    <sheet name="vysvětlivky" sheetId="7" r:id="rId4"/>
  </sheets>
  <definedNames>
    <definedName name="_xlnm._FilterDatabase" localSheetId="1" hidden="1">Propocet_ciselniky!$G$1:$I$203</definedName>
  </definedNames>
  <calcPr calcId="145621"/>
</workbook>
</file>

<file path=xl/calcChain.xml><?xml version="1.0" encoding="utf-8"?>
<calcChain xmlns="http://schemas.openxmlformats.org/spreadsheetml/2006/main">
  <c r="I176" i="4" l="1"/>
  <c r="I172" i="4"/>
  <c r="I159" i="4"/>
  <c r="I154" i="4"/>
  <c r="I153" i="4"/>
  <c r="I130" i="4"/>
  <c r="I127" i="4"/>
  <c r="I122" i="4"/>
  <c r="I116" i="4"/>
  <c r="I108" i="4"/>
  <c r="I106" i="4"/>
  <c r="I104" i="4"/>
  <c r="I99" i="4"/>
  <c r="I88" i="4"/>
  <c r="I85" i="4"/>
  <c r="I66" i="4"/>
  <c r="I56" i="4"/>
  <c r="I48" i="4"/>
  <c r="I46" i="4"/>
  <c r="I44" i="4"/>
  <c r="I38" i="4"/>
  <c r="I23" i="4"/>
  <c r="I15" i="4"/>
  <c r="I14" i="4"/>
  <c r="K146" i="4"/>
  <c r="K21" i="4"/>
  <c r="V41" i="4"/>
  <c r="V42" i="4"/>
  <c r="F54" i="5"/>
  <c r="K203" i="4"/>
  <c r="K202" i="4"/>
  <c r="K201" i="4"/>
  <c r="K200" i="4"/>
  <c r="K199" i="4"/>
  <c r="K198" i="4"/>
  <c r="K197" i="4"/>
  <c r="K196" i="4"/>
  <c r="K195" i="4"/>
  <c r="K194" i="4"/>
  <c r="K193" i="4"/>
  <c r="K192" i="4"/>
  <c r="K191" i="4"/>
  <c r="K190" i="4"/>
  <c r="K189" i="4"/>
  <c r="K188" i="4"/>
  <c r="K187" i="4"/>
  <c r="K186" i="4"/>
  <c r="K185" i="4"/>
  <c r="K184" i="4"/>
  <c r="K183" i="4"/>
  <c r="K182" i="4"/>
  <c r="K181" i="4"/>
  <c r="K180" i="4"/>
  <c r="K179" i="4"/>
  <c r="K178" i="4"/>
  <c r="K177" i="4"/>
  <c r="K176" i="4"/>
  <c r="K175" i="4"/>
  <c r="K174" i="4"/>
  <c r="K173" i="4"/>
  <c r="K172" i="4"/>
  <c r="K171" i="4"/>
  <c r="K170" i="4"/>
  <c r="K169" i="4"/>
  <c r="K168" i="4"/>
  <c r="K167" i="4"/>
  <c r="K166" i="4"/>
  <c r="K165" i="4"/>
  <c r="K164" i="4"/>
  <c r="K163" i="4"/>
  <c r="K162" i="4"/>
  <c r="K161" i="4"/>
  <c r="K160" i="4"/>
  <c r="K159" i="4"/>
  <c r="K158" i="4"/>
  <c r="K157" i="4"/>
  <c r="K156" i="4"/>
  <c r="K155" i="4"/>
  <c r="K154" i="4"/>
  <c r="K153" i="4"/>
  <c r="K152" i="4"/>
  <c r="K151" i="4"/>
  <c r="K150" i="4"/>
  <c r="K149" i="4"/>
  <c r="K148" i="4"/>
  <c r="K147" i="4"/>
  <c r="K145" i="4"/>
  <c r="K144" i="4"/>
  <c r="K143" i="4"/>
  <c r="K142" i="4"/>
  <c r="K141" i="4"/>
  <c r="K140" i="4"/>
  <c r="K139" i="4"/>
  <c r="K138" i="4"/>
  <c r="K137" i="4"/>
  <c r="K136" i="4"/>
  <c r="K135" i="4"/>
  <c r="K134" i="4"/>
  <c r="K133" i="4"/>
  <c r="K132" i="4"/>
  <c r="K131" i="4"/>
  <c r="K130" i="4"/>
  <c r="K129" i="4"/>
  <c r="K128" i="4"/>
  <c r="K127" i="4"/>
  <c r="K126" i="4"/>
  <c r="K125" i="4"/>
  <c r="K124" i="4"/>
  <c r="K123" i="4"/>
  <c r="K122" i="4"/>
  <c r="K121" i="4"/>
  <c r="K120" i="4"/>
  <c r="K119" i="4"/>
  <c r="K118" i="4"/>
  <c r="K117" i="4"/>
  <c r="K116" i="4"/>
  <c r="K115" i="4"/>
  <c r="K114" i="4"/>
  <c r="K113" i="4"/>
  <c r="K112" i="4"/>
  <c r="K111" i="4"/>
  <c r="K110" i="4"/>
  <c r="K109" i="4"/>
  <c r="K108" i="4"/>
  <c r="K107" i="4"/>
  <c r="K106" i="4"/>
  <c r="K105" i="4"/>
  <c r="K104" i="4"/>
  <c r="K103" i="4"/>
  <c r="K102" i="4"/>
  <c r="K101" i="4"/>
  <c r="K100" i="4"/>
  <c r="K99" i="4"/>
  <c r="K98" i="4"/>
  <c r="K97" i="4"/>
  <c r="K96" i="4"/>
  <c r="K95" i="4"/>
  <c r="K94" i="4"/>
  <c r="K93" i="4"/>
  <c r="K92" i="4"/>
  <c r="K91" i="4"/>
  <c r="K90" i="4"/>
  <c r="K89" i="4"/>
  <c r="K88" i="4"/>
  <c r="K87" i="4"/>
  <c r="K86" i="4"/>
  <c r="K85" i="4"/>
  <c r="K84" i="4"/>
  <c r="K83" i="4"/>
  <c r="K82" i="4"/>
  <c r="K81" i="4"/>
  <c r="K80" i="4"/>
  <c r="K79" i="4"/>
  <c r="K78" i="4"/>
  <c r="K77" i="4"/>
  <c r="K76" i="4"/>
  <c r="K75" i="4"/>
  <c r="K74" i="4"/>
  <c r="K73" i="4"/>
  <c r="K72" i="4"/>
  <c r="K71" i="4"/>
  <c r="K70" i="4"/>
  <c r="K69" i="4"/>
  <c r="K68" i="4"/>
  <c r="K67" i="4"/>
  <c r="K66" i="4"/>
  <c r="K65" i="4"/>
  <c r="K64" i="4"/>
  <c r="K63" i="4"/>
  <c r="K62" i="4"/>
  <c r="K61" i="4"/>
  <c r="K60" i="4"/>
  <c r="K59" i="4"/>
  <c r="K58" i="4"/>
  <c r="K57" i="4"/>
  <c r="K56" i="4"/>
  <c r="K55" i="4"/>
  <c r="K54" i="4"/>
  <c r="K53" i="4"/>
  <c r="K52" i="4"/>
  <c r="K51" i="4"/>
  <c r="K50" i="4"/>
  <c r="K49" i="4"/>
  <c r="K48" i="4"/>
  <c r="K47" i="4"/>
  <c r="K46" i="4"/>
  <c r="K45" i="4"/>
  <c r="K44" i="4"/>
  <c r="K43" i="4"/>
  <c r="K42" i="4"/>
  <c r="K41" i="4"/>
  <c r="K40" i="4"/>
  <c r="K39" i="4"/>
  <c r="K38" i="4"/>
  <c r="K37" i="4"/>
  <c r="K36" i="4"/>
  <c r="K35" i="4"/>
  <c r="K34" i="4"/>
  <c r="K33" i="4"/>
  <c r="K32" i="4"/>
  <c r="K31" i="4"/>
  <c r="K30" i="4"/>
  <c r="K29" i="4"/>
  <c r="K28" i="4"/>
  <c r="K27" i="4"/>
  <c r="K26" i="4"/>
  <c r="K25" i="4"/>
  <c r="K24" i="4"/>
  <c r="K23" i="4"/>
  <c r="K22" i="4"/>
  <c r="K20" i="4"/>
  <c r="K19" i="4"/>
  <c r="K18" i="4"/>
  <c r="K17" i="4"/>
  <c r="K16" i="4"/>
  <c r="K15" i="4"/>
  <c r="K14" i="4"/>
  <c r="K13" i="4"/>
  <c r="K12" i="4"/>
  <c r="K11" i="4"/>
  <c r="K10" i="4"/>
  <c r="K9" i="4"/>
  <c r="K8" i="4"/>
  <c r="K7" i="4"/>
  <c r="K6" i="4"/>
  <c r="K5" i="4"/>
  <c r="K4" i="4"/>
  <c r="K3" i="4"/>
  <c r="V39" i="4"/>
  <c r="V40" i="4"/>
  <c r="S40" i="4"/>
  <c r="I145" i="4" s="1"/>
  <c r="V52" i="4"/>
  <c r="V53" i="4"/>
  <c r="V54" i="4"/>
  <c r="V55" i="4"/>
  <c r="V56" i="4"/>
  <c r="V57" i="4"/>
  <c r="V58" i="4"/>
  <c r="V59" i="4"/>
  <c r="V60" i="4"/>
  <c r="V61" i="4"/>
  <c r="V62" i="4"/>
  <c r="V63" i="4"/>
  <c r="V50" i="4"/>
  <c r="V51" i="4"/>
  <c r="F55" i="5"/>
  <c r="S41" i="4"/>
  <c r="I146" i="4" s="1"/>
  <c r="F67" i="5"/>
  <c r="S53" i="4" s="1"/>
  <c r="G67" i="5"/>
  <c r="V49" i="4"/>
  <c r="V48" i="4"/>
  <c r="V47" i="4"/>
  <c r="V46" i="4"/>
  <c r="V45" i="4"/>
  <c r="V44" i="4"/>
  <c r="V43" i="4"/>
  <c r="V38" i="4"/>
  <c r="V37" i="4"/>
  <c r="V36" i="4"/>
  <c r="V35" i="4"/>
  <c r="V34" i="4"/>
  <c r="V33" i="4"/>
  <c r="V32" i="4"/>
  <c r="V31" i="4"/>
  <c r="V30" i="4"/>
  <c r="V29" i="4"/>
  <c r="V28" i="4"/>
  <c r="V27" i="4"/>
  <c r="V26" i="4"/>
  <c r="V25" i="4"/>
  <c r="V24" i="4"/>
  <c r="V23" i="4"/>
  <c r="V22" i="4"/>
  <c r="V21" i="4"/>
  <c r="V20" i="4"/>
  <c r="V19" i="4"/>
  <c r="V18" i="4"/>
  <c r="V17" i="4"/>
  <c r="V16" i="4"/>
  <c r="V15" i="4"/>
  <c r="V14" i="4"/>
  <c r="V13" i="4"/>
  <c r="V12" i="4"/>
  <c r="V11" i="4"/>
  <c r="V10" i="4"/>
  <c r="V9" i="4"/>
  <c r="V8" i="4"/>
  <c r="V7" i="4"/>
  <c r="V6" i="4"/>
  <c r="V5" i="4"/>
  <c r="V4" i="4"/>
  <c r="V3" i="4"/>
  <c r="V2" i="4"/>
  <c r="G75" i="5"/>
  <c r="F75" i="5"/>
  <c r="S61" i="4" s="1"/>
  <c r="G59" i="5"/>
  <c r="G60" i="5"/>
  <c r="G61" i="5"/>
  <c r="G62" i="5"/>
  <c r="G63" i="5"/>
  <c r="G64" i="5"/>
  <c r="G65" i="5"/>
  <c r="G66" i="5"/>
  <c r="G68" i="5"/>
  <c r="G69" i="5"/>
  <c r="G70" i="5"/>
  <c r="G71" i="5"/>
  <c r="G72" i="5"/>
  <c r="G73" i="5"/>
  <c r="G74" i="5"/>
  <c r="G76" i="5"/>
  <c r="G58" i="5"/>
  <c r="F8" i="5"/>
  <c r="AC2" i="4"/>
  <c r="F76" i="5"/>
  <c r="F21" i="5"/>
  <c r="D14" i="5" s="1"/>
  <c r="D3" i="5" s="1"/>
  <c r="F3" i="5" s="1"/>
  <c r="F19" i="5"/>
  <c r="F18" i="5"/>
  <c r="S2" i="4" s="1"/>
  <c r="F77" i="5"/>
  <c r="S63" i="4"/>
  <c r="I201" i="4" s="1"/>
  <c r="F74" i="5"/>
  <c r="S60" i="4"/>
  <c r="I200" i="4" s="1"/>
  <c r="F73" i="5"/>
  <c r="F72" i="5"/>
  <c r="F71" i="5"/>
  <c r="F70" i="5"/>
  <c r="F69" i="5"/>
  <c r="F68" i="5"/>
  <c r="F66" i="5"/>
  <c r="F65" i="5"/>
  <c r="F64" i="5"/>
  <c r="F63" i="5"/>
  <c r="F62" i="5"/>
  <c r="F61" i="5"/>
  <c r="F60" i="5"/>
  <c r="S46" i="4" s="1"/>
  <c r="F59" i="5"/>
  <c r="K14" i="5" s="1"/>
  <c r="F58" i="5"/>
  <c r="F57" i="5"/>
  <c r="F56" i="5"/>
  <c r="S42" i="4"/>
  <c r="I158" i="4" s="1"/>
  <c r="F53" i="5"/>
  <c r="F52" i="5"/>
  <c r="F51" i="5"/>
  <c r="F50" i="5"/>
  <c r="S36" i="4" s="1"/>
  <c r="F49" i="5"/>
  <c r="F48" i="5"/>
  <c r="F47" i="5"/>
  <c r="F46" i="5"/>
  <c r="S30" i="4" s="1"/>
  <c r="F45" i="5"/>
  <c r="F44" i="5"/>
  <c r="S28" i="4" s="1"/>
  <c r="F43" i="5"/>
  <c r="S27" i="4"/>
  <c r="I70" i="4" s="1"/>
  <c r="F42" i="5"/>
  <c r="F41" i="5"/>
  <c r="F40" i="5"/>
  <c r="S24" i="4" s="1"/>
  <c r="F39" i="5"/>
  <c r="S23" i="4" s="1"/>
  <c r="F38" i="5"/>
  <c r="F37" i="5"/>
  <c r="S21" i="4" s="1"/>
  <c r="F36" i="5"/>
  <c r="S20" i="4" s="1"/>
  <c r="F35" i="5"/>
  <c r="S19" i="4" s="1"/>
  <c r="F34" i="5"/>
  <c r="F33" i="5"/>
  <c r="S17" i="4" s="1"/>
  <c r="F32" i="5"/>
  <c r="F31" i="5"/>
  <c r="S15" i="4" s="1"/>
  <c r="F30" i="5"/>
  <c r="F29" i="5"/>
  <c r="S13" i="4" s="1"/>
  <c r="F28" i="5"/>
  <c r="S12" i="4" s="1"/>
  <c r="F27" i="5"/>
  <c r="S11" i="4" s="1"/>
  <c r="F26" i="5"/>
  <c r="F25" i="5"/>
  <c r="S9" i="4" s="1"/>
  <c r="F24" i="5"/>
  <c r="F23" i="5"/>
  <c r="S7" i="4" s="1"/>
  <c r="F22" i="5"/>
  <c r="F20" i="5"/>
  <c r="I27" i="5"/>
  <c r="T11" i="4"/>
  <c r="I43" i="5"/>
  <c r="T27" i="4"/>
  <c r="I47" i="5"/>
  <c r="T32" i="4"/>
  <c r="I48" i="5"/>
  <c r="T33" i="4"/>
  <c r="AC74" i="4"/>
  <c r="AC73" i="4"/>
  <c r="AC72" i="4"/>
  <c r="AC71" i="4"/>
  <c r="AC70" i="4"/>
  <c r="AC69" i="4"/>
  <c r="AC68" i="4"/>
  <c r="AC67" i="4"/>
  <c r="AC66" i="4"/>
  <c r="AC65" i="4"/>
  <c r="AC64" i="4"/>
  <c r="AC63" i="4"/>
  <c r="AC62" i="4"/>
  <c r="AC61" i="4"/>
  <c r="AC60" i="4"/>
  <c r="AC59" i="4"/>
  <c r="AC58" i="4"/>
  <c r="AC57" i="4"/>
  <c r="AC56" i="4"/>
  <c r="AC55" i="4"/>
  <c r="AC54" i="4"/>
  <c r="AC53" i="4"/>
  <c r="AC52" i="4"/>
  <c r="AC51" i="4"/>
  <c r="AC50" i="4"/>
  <c r="AC49" i="4"/>
  <c r="AC48" i="4"/>
  <c r="AC47" i="4"/>
  <c r="AC46" i="4"/>
  <c r="AC45" i="4"/>
  <c r="AC44" i="4"/>
  <c r="AC43" i="4"/>
  <c r="AC42" i="4"/>
  <c r="AC41" i="4"/>
  <c r="AC40" i="4"/>
  <c r="AC39" i="4"/>
  <c r="AC38" i="4"/>
  <c r="AC37" i="4"/>
  <c r="AC36" i="4"/>
  <c r="AC35" i="4"/>
  <c r="AC34" i="4"/>
  <c r="AC33" i="4"/>
  <c r="AC32" i="4"/>
  <c r="AC31" i="4"/>
  <c r="AC30" i="4"/>
  <c r="AC29" i="4"/>
  <c r="AC28" i="4"/>
  <c r="AC27" i="4"/>
  <c r="AC26" i="4"/>
  <c r="AC25" i="4"/>
  <c r="AC24" i="4"/>
  <c r="AC23" i="4"/>
  <c r="AC22" i="4"/>
  <c r="AC21" i="4"/>
  <c r="AC20" i="4"/>
  <c r="AC19" i="4"/>
  <c r="AC18" i="4"/>
  <c r="AC17" i="4"/>
  <c r="AC16" i="4"/>
  <c r="AC15" i="4"/>
  <c r="AC14" i="4"/>
  <c r="AC13" i="4"/>
  <c r="AC12" i="4"/>
  <c r="AC11" i="4"/>
  <c r="AC10" i="4"/>
  <c r="AC9" i="4"/>
  <c r="AC8" i="4"/>
  <c r="AC7" i="4"/>
  <c r="AC6" i="4"/>
  <c r="AC5" i="4"/>
  <c r="AC4" i="4"/>
  <c r="AC3" i="4"/>
  <c r="K2" i="4"/>
  <c r="S8" i="4"/>
  <c r="I4" i="4" s="1"/>
  <c r="S10" i="4"/>
  <c r="I142" i="4" s="1"/>
  <c r="S29" i="4"/>
  <c r="I95" i="4" s="1"/>
  <c r="S32" i="4"/>
  <c r="S33" i="4"/>
  <c r="I164" i="4" s="1"/>
  <c r="S3" i="4"/>
  <c r="I131" i="4" s="1"/>
  <c r="S4" i="4"/>
  <c r="I101" i="4" s="1"/>
  <c r="S6" i="4"/>
  <c r="I103" i="4" s="1"/>
  <c r="S14" i="4"/>
  <c r="I110" i="4" s="1"/>
  <c r="S16" i="4"/>
  <c r="I139" i="4" s="1"/>
  <c r="S18" i="4"/>
  <c r="I114" i="4" s="1"/>
  <c r="S22" i="4"/>
  <c r="I67" i="4" s="1"/>
  <c r="S39" i="4"/>
  <c r="I144" i="4" s="1"/>
  <c r="S43" i="4"/>
  <c r="I24" i="4" s="1"/>
  <c r="S25" i="4"/>
  <c r="I149" i="4" s="1"/>
  <c r="S26" i="4"/>
  <c r="I61" i="4" s="1"/>
  <c r="S44" i="4"/>
  <c r="I160" i="4" s="1"/>
  <c r="S45" i="4"/>
  <c r="I25" i="4" s="1"/>
  <c r="S47" i="4"/>
  <c r="I167" i="4" s="1"/>
  <c r="S48" i="4"/>
  <c r="I81" i="4" s="1"/>
  <c r="S49" i="4"/>
  <c r="I179" i="4" s="1"/>
  <c r="S51" i="4"/>
  <c r="I187" i="4" s="1"/>
  <c r="S52" i="4"/>
  <c r="I173" i="4" s="1"/>
  <c r="S54" i="4"/>
  <c r="I175" i="4" s="1"/>
  <c r="S62" i="4"/>
  <c r="I188" i="4" s="1"/>
  <c r="S55" i="4"/>
  <c r="I195" i="4" s="1"/>
  <c r="S56" i="4"/>
  <c r="I190" i="4" s="1"/>
  <c r="S57" i="4"/>
  <c r="I34" i="4" s="1"/>
  <c r="S58" i="4"/>
  <c r="I192" i="4" s="1"/>
  <c r="S59" i="4"/>
  <c r="I36" i="4" s="1"/>
  <c r="S38" i="4"/>
  <c r="I157" i="4" s="1"/>
  <c r="S37" i="4"/>
  <c r="I156" i="4" s="1"/>
  <c r="S34" i="4"/>
  <c r="S31" i="4"/>
  <c r="I183" i="4"/>
  <c r="I33" i="4"/>
  <c r="S35" i="4"/>
  <c r="I13" i="4" s="1"/>
  <c r="I165" i="4"/>
  <c r="I123" i="4"/>
  <c r="I60" i="4"/>
  <c r="I2" i="4"/>
  <c r="I40" i="4"/>
  <c r="I6" i="4"/>
  <c r="I100" i="4"/>
  <c r="I168" i="4"/>
  <c r="I84" i="4"/>
  <c r="I171" i="4"/>
  <c r="I21" i="4"/>
  <c r="I31" i="4"/>
  <c r="I193" i="4"/>
  <c r="S50" i="4"/>
  <c r="I83" i="4" s="1"/>
  <c r="I17" i="4"/>
  <c r="I91" i="4"/>
  <c r="I147" i="4"/>
  <c r="I87" i="4"/>
  <c r="I37" i="4"/>
  <c r="I68" i="4" l="1"/>
  <c r="I151" i="4"/>
  <c r="I119" i="4"/>
  <c r="I62" i="4"/>
  <c r="I107" i="4"/>
  <c r="I47" i="4"/>
  <c r="I117" i="4"/>
  <c r="I57" i="4"/>
  <c r="I166" i="4"/>
  <c r="I182" i="4"/>
  <c r="I79" i="4"/>
  <c r="I26" i="4"/>
  <c r="I155" i="4"/>
  <c r="I16" i="4"/>
  <c r="E4" i="4" s="1"/>
  <c r="C21" i="4" s="1"/>
  <c r="D8" i="5" s="1"/>
  <c r="J8" i="5" s="1"/>
  <c r="I59" i="4"/>
  <c r="I148" i="4"/>
  <c r="I78" i="4"/>
  <c r="I77" i="4"/>
  <c r="S5" i="4"/>
  <c r="I162" i="4"/>
  <c r="I112" i="4"/>
  <c r="I52" i="4"/>
  <c r="I28" i="4"/>
  <c r="I41" i="4"/>
  <c r="I132" i="4"/>
  <c r="I8" i="4"/>
  <c r="I74" i="4"/>
  <c r="I124" i="4"/>
  <c r="I10" i="4"/>
  <c r="I80" i="4"/>
  <c r="I50" i="4"/>
  <c r="I96" i="4"/>
  <c r="I180" i="4"/>
  <c r="I194" i="4"/>
  <c r="I178" i="4"/>
  <c r="I137" i="4"/>
  <c r="I185" i="4"/>
  <c r="I126" i="4"/>
  <c r="I133" i="4"/>
  <c r="I3" i="4"/>
  <c r="I11" i="4"/>
  <c r="I71" i="4"/>
  <c r="I82" i="4"/>
  <c r="I97" i="4"/>
  <c r="I75" i="4"/>
  <c r="I93" i="4"/>
  <c r="I120" i="4"/>
  <c r="I89" i="4"/>
  <c r="I20" i="4"/>
  <c r="I65" i="4"/>
  <c r="I22" i="4"/>
  <c r="I150" i="4"/>
  <c r="I134" i="4"/>
  <c r="I169" i="4"/>
  <c r="I19" i="4"/>
  <c r="I42" i="4"/>
  <c r="I177" i="4"/>
  <c r="I163" i="4"/>
  <c r="I181" i="4"/>
  <c r="I12" i="4"/>
  <c r="I76" i="4"/>
  <c r="I72" i="4"/>
  <c r="I54" i="4"/>
  <c r="I43" i="4"/>
  <c r="I18" i="4"/>
  <c r="I105" i="4"/>
  <c r="I45" i="4"/>
  <c r="I135" i="4"/>
  <c r="I128" i="4"/>
  <c r="I49" i="4"/>
  <c r="I109" i="4"/>
  <c r="I136" i="4"/>
  <c r="I113" i="4"/>
  <c r="I53" i="4"/>
  <c r="I140" i="4"/>
  <c r="I115" i="4"/>
  <c r="I55" i="4"/>
  <c r="I118" i="4"/>
  <c r="I58" i="4"/>
  <c r="I94" i="4"/>
  <c r="I9" i="4"/>
  <c r="I121" i="4"/>
  <c r="I98" i="4"/>
  <c r="I129" i="4"/>
  <c r="I39" i="4"/>
  <c r="I141" i="4"/>
  <c r="I5" i="4"/>
  <c r="I90" i="4"/>
  <c r="I51" i="4"/>
  <c r="I111" i="4"/>
  <c r="I138" i="4"/>
  <c r="I203" i="4"/>
  <c r="I202" i="4"/>
  <c r="I186" i="4"/>
  <c r="I174" i="4"/>
  <c r="I64" i="4"/>
  <c r="I35" i="4"/>
  <c r="F10" i="5"/>
  <c r="I30" i="4"/>
  <c r="E6" i="4" s="1"/>
  <c r="C23" i="4" s="1"/>
  <c r="D10" i="5" s="1"/>
  <c r="I10" i="5" s="1"/>
  <c r="I170" i="4"/>
  <c r="I29" i="4"/>
  <c r="I152" i="4"/>
  <c r="E12" i="4" s="1"/>
  <c r="I27" i="4"/>
  <c r="E15" i="4"/>
  <c r="E9" i="4"/>
  <c r="I196" i="4"/>
  <c r="I161" i="4"/>
  <c r="I7" i="4"/>
  <c r="I69" i="4"/>
  <c r="I143" i="4"/>
  <c r="I73" i="4"/>
  <c r="I92" i="4"/>
  <c r="E3" i="4"/>
  <c r="C20" i="4" s="1"/>
  <c r="D7" i="5" s="1"/>
  <c r="J7" i="5" s="1"/>
  <c r="I191" i="4"/>
  <c r="I32" i="4"/>
  <c r="I199" i="4"/>
  <c r="I189" i="4"/>
  <c r="I197" i="4"/>
  <c r="I198" i="4"/>
  <c r="I86" i="4"/>
  <c r="I63" i="4"/>
  <c r="I184" i="4"/>
  <c r="E11" i="4" l="1"/>
  <c r="I102" i="4"/>
  <c r="I125" i="4"/>
  <c r="I8" i="5"/>
  <c r="E5" i="4"/>
  <c r="C22" i="4" s="1"/>
  <c r="D9" i="5" s="1"/>
  <c r="I9" i="5" s="1"/>
  <c r="I7" i="5"/>
  <c r="E13" i="4"/>
  <c r="E2" i="4"/>
  <c r="C19" i="4" s="1"/>
  <c r="D6" i="5" s="1"/>
  <c r="J6" i="5" s="1"/>
  <c r="E10" i="4"/>
  <c r="E7" i="4"/>
  <c r="C24" i="4" s="1"/>
  <c r="D11" i="5" s="1"/>
  <c r="I11" i="5" s="1"/>
  <c r="E14" i="4"/>
  <c r="J9" i="5"/>
  <c r="E8" i="4"/>
  <c r="C25" i="4" s="1"/>
  <c r="D12" i="5" s="1"/>
  <c r="I6" i="5" l="1"/>
  <c r="C26" i="4"/>
  <c r="D13" i="5" s="1"/>
  <c r="I13" i="5" s="1"/>
  <c r="J11" i="5"/>
  <c r="J10" i="5"/>
  <c r="J12" i="5"/>
  <c r="I12" i="5"/>
  <c r="J13" i="5" l="1"/>
  <c r="C3" i="5" s="1"/>
  <c r="E3" i="5" s="1"/>
  <c r="A3" i="5" l="1"/>
  <c r="B3" i="5"/>
</calcChain>
</file>

<file path=xl/comments1.xml><?xml version="1.0" encoding="utf-8"?>
<comments xmlns="http://schemas.openxmlformats.org/spreadsheetml/2006/main">
  <authors>
    <author>Hruška Martin</author>
  </authors>
  <commentList>
    <comment ref="I1" authorId="0">
      <text>
        <r>
          <rPr>
            <b/>
            <sz val="8"/>
            <color indexed="81"/>
            <rFont val="Tahoma"/>
            <family val="2"/>
            <charset val="238"/>
          </rPr>
          <t>Hruška Martin:</t>
        </r>
        <r>
          <rPr>
            <sz val="8"/>
            <color indexed="81"/>
            <rFont val="Tahoma"/>
            <family val="2"/>
            <charset val="238"/>
          </rPr>
          <t xml:space="preserve">
úprava vzorce, nelze jen rozkopírovat(fialové)</t>
        </r>
      </text>
    </comment>
    <comment ref="G69" authorId="0">
      <text>
        <r>
          <rPr>
            <b/>
            <sz val="8"/>
            <color indexed="81"/>
            <rFont val="Tahoma"/>
            <family val="2"/>
            <charset val="238"/>
          </rPr>
          <t>Hruška Martin:</t>
        </r>
        <r>
          <rPr>
            <sz val="8"/>
            <color indexed="81"/>
            <rFont val="Tahoma"/>
            <family val="2"/>
            <charset val="238"/>
          </rPr>
          <t xml:space="preserve">
upravený vzorec</t>
        </r>
      </text>
    </comment>
    <comment ref="G73" authorId="0">
      <text>
        <r>
          <rPr>
            <b/>
            <sz val="8"/>
            <color indexed="81"/>
            <rFont val="Tahoma"/>
            <family val="2"/>
            <charset val="238"/>
          </rPr>
          <t>Hruška Martin:</t>
        </r>
        <r>
          <rPr>
            <sz val="8"/>
            <color indexed="81"/>
            <rFont val="Tahoma"/>
            <family val="2"/>
            <charset val="238"/>
          </rPr>
          <t xml:space="preserve">
upravený vzorec</t>
        </r>
      </text>
    </comment>
    <comment ref="G92" authorId="0">
      <text>
        <r>
          <rPr>
            <b/>
            <sz val="8"/>
            <color indexed="81"/>
            <rFont val="Tahoma"/>
            <family val="2"/>
            <charset val="238"/>
          </rPr>
          <t>Hruška Martin:</t>
        </r>
        <r>
          <rPr>
            <sz val="8"/>
            <color indexed="81"/>
            <rFont val="Tahoma"/>
            <family val="2"/>
            <charset val="238"/>
          </rPr>
          <t xml:space="preserve">
úprava vzorce</t>
        </r>
      </text>
    </comment>
    <comment ref="G161" authorId="0">
      <text>
        <r>
          <rPr>
            <b/>
            <sz val="8"/>
            <color indexed="81"/>
            <rFont val="Tahoma"/>
            <family val="2"/>
            <charset val="238"/>
          </rPr>
          <t>Hruška Martin:</t>
        </r>
        <r>
          <rPr>
            <sz val="8"/>
            <color indexed="81"/>
            <rFont val="Tahoma"/>
            <family val="2"/>
            <charset val="238"/>
          </rPr>
          <t xml:space="preserve">
úprava vzorce</t>
        </r>
      </text>
    </comment>
  </commentList>
</comments>
</file>

<file path=xl/sharedStrings.xml><?xml version="1.0" encoding="utf-8"?>
<sst xmlns="http://schemas.openxmlformats.org/spreadsheetml/2006/main" count="833" uniqueCount="414">
  <si>
    <t>Polní výroba</t>
  </si>
  <si>
    <t>151.</t>
  </si>
  <si>
    <t>152.</t>
  </si>
  <si>
    <t>Zahradnictví</t>
  </si>
  <si>
    <t>Stolní hrozny</t>
  </si>
  <si>
    <t>364.</t>
  </si>
  <si>
    <t>38.</t>
  </si>
  <si>
    <t>45.</t>
  </si>
  <si>
    <t>Produkce mléka</t>
  </si>
  <si>
    <t>47.</t>
  </si>
  <si>
    <t>48.</t>
  </si>
  <si>
    <t>Kozy</t>
  </si>
  <si>
    <t>Nosnice</t>
  </si>
  <si>
    <t>Výrobní zaměření</t>
  </si>
  <si>
    <t>Vinohradnictví</t>
  </si>
  <si>
    <t>Ovocnářství a ostatní trvalé kultury</t>
  </si>
  <si>
    <t>Chov skotu</t>
  </si>
  <si>
    <t>Chov prasat a drůbeže</t>
  </si>
  <si>
    <t>Smíšená výroba</t>
  </si>
  <si>
    <t>Houby</t>
  </si>
  <si>
    <t>Kód plodiny / kategorie ŽV</t>
  </si>
  <si>
    <t>Název</t>
  </si>
  <si>
    <t>B_1_1_1</t>
  </si>
  <si>
    <t>Pšenice obecná a špalda</t>
  </si>
  <si>
    <t>B_1_1_3</t>
  </si>
  <si>
    <t>Žito</t>
  </si>
  <si>
    <t>B_1_1_4</t>
  </si>
  <si>
    <t>Ječmen</t>
  </si>
  <si>
    <t>B_1_1_5</t>
  </si>
  <si>
    <t>Oves</t>
  </si>
  <si>
    <t>B_1_1_6</t>
  </si>
  <si>
    <t>Kukuřice na zrno</t>
  </si>
  <si>
    <t>B_1_1_99</t>
  </si>
  <si>
    <t>Ostatní obiloviny</t>
  </si>
  <si>
    <t>B_1_2</t>
  </si>
  <si>
    <t xml:space="preserve">Luskoviny </t>
  </si>
  <si>
    <t>B_1_3</t>
  </si>
  <si>
    <t>Brambory</t>
  </si>
  <si>
    <t>B_1_4</t>
  </si>
  <si>
    <t>Cukrovka</t>
  </si>
  <si>
    <t>B_1_5</t>
  </si>
  <si>
    <t>Krmné okopaniny</t>
  </si>
  <si>
    <t>B_1_6_2</t>
  </si>
  <si>
    <t>Chmel</t>
  </si>
  <si>
    <t>B_1_6_4</t>
  </si>
  <si>
    <t>Řepka a řepice</t>
  </si>
  <si>
    <t>B_1_6_5</t>
  </si>
  <si>
    <t>Slunečnice</t>
  </si>
  <si>
    <t>B_1_6_6</t>
  </si>
  <si>
    <t>Sója</t>
  </si>
  <si>
    <t>B_1_6_7</t>
  </si>
  <si>
    <t>Lněné semeno (lněný olej)</t>
  </si>
  <si>
    <t>B_1_6_8</t>
  </si>
  <si>
    <t>Ostatní olejniny</t>
  </si>
  <si>
    <t>B_1_6_9</t>
  </si>
  <si>
    <t>Len</t>
  </si>
  <si>
    <t>B_1_6_10</t>
  </si>
  <si>
    <t>Konopí</t>
  </si>
  <si>
    <t>B_1_6_12</t>
  </si>
  <si>
    <t>Léčivé, aromatické a kořeninové rostliny</t>
  </si>
  <si>
    <t>B_1_6_99</t>
  </si>
  <si>
    <t>Technické plodiny, jinde neuvedené</t>
  </si>
  <si>
    <t>B_1_7_1_1</t>
  </si>
  <si>
    <t>Čerstvá zelenina, melouny, jahody ­ polní</t>
  </si>
  <si>
    <t>B_1_7_1_2</t>
  </si>
  <si>
    <t>Čerstvá zelenina, melouny, jahody - v zahradnictví</t>
  </si>
  <si>
    <t>B_1_7_2</t>
  </si>
  <si>
    <t>Čerstvá zelenina, melouny, jahody - pod sklem</t>
  </si>
  <si>
    <t>B_1_8_1</t>
  </si>
  <si>
    <t>Květiny a jiné dekorativní rostliny - venkovní</t>
  </si>
  <si>
    <t>B_1_8_2</t>
  </si>
  <si>
    <t>Květiny a jiné dekorativní rostliny - pod sklem</t>
  </si>
  <si>
    <t>B_1_9</t>
  </si>
  <si>
    <t>Pícniny </t>
  </si>
  <si>
    <t>B_1_10</t>
  </si>
  <si>
    <t>Osivo a sadba plodin na orné půdě</t>
  </si>
  <si>
    <t>B_1_11</t>
  </si>
  <si>
    <t>Ostatní plodiny na orné půdě</t>
  </si>
  <si>
    <t>B_1_12_1</t>
  </si>
  <si>
    <t>Půda ležící ladem bez dotací</t>
  </si>
  <si>
    <t>B_1_12_2</t>
  </si>
  <si>
    <t>Půda ležící ladem, na kterou se vztahuje program podpory při vynětí půdy z produkce</t>
  </si>
  <si>
    <t>B_3_1</t>
  </si>
  <si>
    <t>Trvalé louky a pastviny s výjimkou extenzivních</t>
  </si>
  <si>
    <t>B_3_2</t>
  </si>
  <si>
    <t>Extenzivní pastviny</t>
  </si>
  <si>
    <t>B_3_3</t>
  </si>
  <si>
    <t>Trvalé travní porosty, které se již nevyužívají k účelům produkce </t>
  </si>
  <si>
    <t>B_4_1</t>
  </si>
  <si>
    <t>Sady s ovocem a bobulovinami</t>
  </si>
  <si>
    <t>B_4_4_1</t>
  </si>
  <si>
    <t>Vinice - jakostní víno</t>
  </si>
  <si>
    <t>B_4_4_2</t>
  </si>
  <si>
    <t>Vinice - ostatní víno</t>
  </si>
  <si>
    <t>B_4_4_3</t>
  </si>
  <si>
    <t>Vinice - stolní hrozny</t>
  </si>
  <si>
    <t>B_4_6</t>
  </si>
  <si>
    <t>Ostatní trvalé kultury</t>
  </si>
  <si>
    <t>B_6_1</t>
  </si>
  <si>
    <t>Houby (100 m2)</t>
  </si>
  <si>
    <t>J01</t>
  </si>
  <si>
    <t>Koňovití</t>
  </si>
  <si>
    <t>J02</t>
  </si>
  <si>
    <t>Skot do 1 roku </t>
  </si>
  <si>
    <t>J03</t>
  </si>
  <si>
    <t>Býci od 1 do 2 let </t>
  </si>
  <si>
    <t>J04</t>
  </si>
  <si>
    <t>Jalovice od 1 do 2 let </t>
  </si>
  <si>
    <t>J05</t>
  </si>
  <si>
    <t>Býci nad 2 roky</t>
  </si>
  <si>
    <t>J06</t>
  </si>
  <si>
    <t>Jalovice nad 2 roky</t>
  </si>
  <si>
    <t>J07</t>
  </si>
  <si>
    <t>Dojnice</t>
  </si>
  <si>
    <t>J08</t>
  </si>
  <si>
    <t>Ostatní krávy</t>
  </si>
  <si>
    <t>J09</t>
  </si>
  <si>
    <t>J10</t>
  </si>
  <si>
    <t>J11</t>
  </si>
  <si>
    <t>Selata o živé hmotnosti méně než 20 kg</t>
  </si>
  <si>
    <t>J12</t>
  </si>
  <si>
    <t>Chovné prasnice o hmotnosti nejméně 50 kg</t>
  </si>
  <si>
    <t>J13</t>
  </si>
  <si>
    <t>Ostatní prasata</t>
  </si>
  <si>
    <t>J14</t>
  </si>
  <si>
    <t>Jatečná drůbež (100 kusů)</t>
  </si>
  <si>
    <t>J15</t>
  </si>
  <si>
    <t>Nosnice (100 kusů)</t>
  </si>
  <si>
    <t>J16</t>
  </si>
  <si>
    <t>Ostatní drůbež (100 kusů)</t>
  </si>
  <si>
    <t>J17</t>
  </si>
  <si>
    <t>Králíci (chovné samice)</t>
  </si>
  <si>
    <t>J18</t>
  </si>
  <si>
    <t>Včely (1 včelstvo)</t>
  </si>
  <si>
    <t>Výpočet</t>
  </si>
  <si>
    <t>Kód</t>
  </si>
  <si>
    <t>Popis</t>
  </si>
  <si>
    <t>P1</t>
  </si>
  <si>
    <t>P2</t>
  </si>
  <si>
    <t>P3</t>
  </si>
  <si>
    <t>GL</t>
  </si>
  <si>
    <t>P4</t>
  </si>
  <si>
    <t>P5</t>
  </si>
  <si>
    <t>Slozka</t>
  </si>
  <si>
    <t>FCP1</t>
  </si>
  <si>
    <t>FCP4</t>
  </si>
  <si>
    <t>P46</t>
  </si>
  <si>
    <t>P45</t>
  </si>
  <si>
    <t>P15</t>
  </si>
  <si>
    <t>P151</t>
  </si>
  <si>
    <t>P16</t>
  </si>
  <si>
    <t>P161</t>
  </si>
  <si>
    <t>P51</t>
  </si>
  <si>
    <t>P52</t>
  </si>
  <si>
    <t>Plodina</t>
  </si>
  <si>
    <t>Položka</t>
  </si>
  <si>
    <t>Pšenice obecná a špalda</t>
  </si>
  <si>
    <t>120.</t>
  </si>
  <si>
    <t xml:space="preserve"> Pšenice obecná a špalda</t>
  </si>
  <si>
    <t>122.</t>
  </si>
  <si>
    <t xml:space="preserve"> Žito (včetně soureže)</t>
  </si>
  <si>
    <t>123.</t>
  </si>
  <si>
    <t xml:space="preserve"> Ječmen</t>
  </si>
  <si>
    <t>124.</t>
  </si>
  <si>
    <t xml:space="preserve"> Oves</t>
  </si>
  <si>
    <t>Kukuřice na zrno</t>
  </si>
  <si>
    <t>126.</t>
  </si>
  <si>
    <t xml:space="preserve"> Kukuřice na zrno (včetně kukuřice na zrno v mléčné zralosti)</t>
  </si>
  <si>
    <t>Ostatní obiloviny pěstované na zrno</t>
  </si>
  <si>
    <t>128.</t>
  </si>
  <si>
    <t xml:space="preserve"> Ostatní obiloviny</t>
  </si>
  <si>
    <t>Sušené luštěniny a bílkovinné plodiny pěstované na zrno (včetně osiv a směsí obilovin a luštěnin)</t>
  </si>
  <si>
    <t>129.</t>
  </si>
  <si>
    <t xml:space="preserve"> Bílkovinné plodiny</t>
  </si>
  <si>
    <t>Brambory (včetně raných a sadbových)</t>
  </si>
  <si>
    <t>130.</t>
  </si>
  <si>
    <t xml:space="preserve"> Brambory (včetně raných a sadbových)</t>
  </si>
  <si>
    <t>Cukrovka (s výjimkou sadbové)</t>
  </si>
  <si>
    <t>131.</t>
  </si>
  <si>
    <t xml:space="preserve"> Cukrovka (s výjimkou sadbové)</t>
  </si>
  <si>
    <t>Krmné okopaniny a hlízy (kromě sadby)</t>
  </si>
  <si>
    <t>144.</t>
  </si>
  <si>
    <t xml:space="preserve"> Krmné kořenové plodiny a košťáloviny (bez semen)</t>
  </si>
  <si>
    <t>133.</t>
  </si>
  <si>
    <t xml:space="preserve"> Chmel</t>
  </si>
  <si>
    <t>Řepka a řepice</t>
  </si>
  <si>
    <t>331.</t>
  </si>
  <si>
    <t xml:space="preserve"> Řepka</t>
  </si>
  <si>
    <t>332.</t>
  </si>
  <si>
    <t xml:space="preserve"> Slunečnice</t>
  </si>
  <si>
    <t>333.</t>
  </si>
  <si>
    <t xml:space="preserve"> Sója</t>
  </si>
  <si>
    <t>Lněné semeno (len olejný)</t>
  </si>
  <si>
    <t xml:space="preserve"> Len jiný než přadný</t>
  </si>
  <si>
    <t>334.</t>
  </si>
  <si>
    <t xml:space="preserve"> Ostatní olejniny</t>
  </si>
  <si>
    <t>373.</t>
  </si>
  <si>
    <t xml:space="preserve"> Len</t>
  </si>
  <si>
    <t>374.</t>
  </si>
  <si>
    <t xml:space="preserve"> Konopí</t>
  </si>
  <si>
    <t>Aromatické, léčivé a kořeninové rostliny</t>
  </si>
  <si>
    <t>345.</t>
  </si>
  <si>
    <t xml:space="preserve"> Léčivé, aromatické a kořeninové rostliny, včetně čaje, kávy a čekanky</t>
  </si>
  <si>
    <t>Ostatní technické plodiny jinde neuvedené</t>
  </si>
  <si>
    <t>348.</t>
  </si>
  <si>
    <t xml:space="preserve"> Ostatní technické plodiny</t>
  </si>
  <si>
    <t>polní produkce</t>
  </si>
  <si>
    <t>136.</t>
  </si>
  <si>
    <t xml:space="preserve"> Čerstvá zelenina, melouny a jahody pěstované venku na poli</t>
  </si>
  <si>
    <t>zahradní produkce</t>
  </si>
  <si>
    <t>137.</t>
  </si>
  <si>
    <t xml:space="preserve"> Čerstvá zelenina, melouny a jahody pěstované ve venkovních zelinářských zahradách</t>
  </si>
  <si>
    <t>pěstované ve skleníku nebo pod jiným (přístupným) ochranným krytem</t>
  </si>
  <si>
    <t>138.</t>
  </si>
  <si>
    <t xml:space="preserve"> Čerstvá zelenina, melouny a jahody pěstované pod ochranným krytem</t>
  </si>
  <si>
    <t>pěstované venku nebo pod nízkým (nepřístupným) ochranným krytem</t>
  </si>
  <si>
    <t>140.</t>
  </si>
  <si>
    <t xml:space="preserve"> Květiny a dekorativní rostliny venkovní (bez školek)</t>
  </si>
  <si>
    <t>141.</t>
  </si>
  <si>
    <t xml:space="preserve"> Květiny a dekorativní rostliny skleníkové</t>
  </si>
  <si>
    <t>Osivo a sadba polních plodin</t>
  </si>
  <si>
    <t>142.</t>
  </si>
  <si>
    <t xml:space="preserve"> Travní semena</t>
  </si>
  <si>
    <t>Ostatní polní plodiny</t>
  </si>
  <si>
    <t>148.</t>
  </si>
  <si>
    <t xml:space="preserve"> Ostatní plodiny na orné půdě nezapsané v položkách 120 až 147</t>
  </si>
  <si>
    <t>Půda ležící ladem, na kterou se nevztahují žádné subvence</t>
  </si>
  <si>
    <t>146.</t>
  </si>
  <si>
    <t xml:space="preserve"> Půda ležící ladem</t>
  </si>
  <si>
    <t>Půda ležící ladem, na kterou se vztahují subvence, bez hospodářského využití</t>
  </si>
  <si>
    <t>Pastviny a louky kromě extenzivních pastvin</t>
  </si>
  <si>
    <t>150.</t>
  </si>
  <si>
    <t xml:space="preserve"> Louky a trvalé pastviny</t>
  </si>
  <si>
    <t xml:space="preserve"> Extenzivní pastviny</t>
  </si>
  <si>
    <t>Trvalé travní porosty, které se již nevyužívají k účelům produkce a na které se vztahují subvence</t>
  </si>
  <si>
    <t>314.</t>
  </si>
  <si>
    <t xml:space="preserve"> Trvalé travní porosty, které se již nevyužívají k účelům produkce a na které se vztahují subvence</t>
  </si>
  <si>
    <t>Ovocné sady včetně bobulovin</t>
  </si>
  <si>
    <t xml:space="preserve"> Sady s ovocem a bobulovinami</t>
  </si>
  <si>
    <t>Ostatní vína</t>
  </si>
  <si>
    <t>293.</t>
  </si>
  <si>
    <t xml:space="preserve"> Hrozny pro výrobu ostatních vín</t>
  </si>
  <si>
    <t>285.</t>
  </si>
  <si>
    <t xml:space="preserve"> Stolní hrozny</t>
  </si>
  <si>
    <t>Pěstitelské školky</t>
  </si>
  <si>
    <t>157.</t>
  </si>
  <si>
    <t xml:space="preserve"> Pěstitelské školky</t>
  </si>
  <si>
    <t>158.</t>
  </si>
  <si>
    <t xml:space="preserve"> Ostatní trvalé kultury</t>
  </si>
  <si>
    <t>139.</t>
  </si>
  <si>
    <t xml:space="preserve"> Houby</t>
  </si>
  <si>
    <t>22.</t>
  </si>
  <si>
    <t xml:space="preserve"> Koňovití (bez rozdílu stáří)</t>
  </si>
  <si>
    <t>Skot, mladší než jeden rok, býci a krávy</t>
  </si>
  <si>
    <t>23.</t>
  </si>
  <si>
    <t xml:space="preserve"> Výkrm telat</t>
  </si>
  <si>
    <t>Býci, nejméně 1 rok staří, avšak mladší než 2 roky</t>
  </si>
  <si>
    <t>25.</t>
  </si>
  <si>
    <t xml:space="preserve"> Skot od 1 do 2 let – býci</t>
  </si>
  <si>
    <t>Krávy, nejméně 1 rok staré, avšak mladší než 2 roky</t>
  </si>
  <si>
    <t>26.</t>
  </si>
  <si>
    <t xml:space="preserve"> Skot od 1 do 2 let – jalovice</t>
  </si>
  <si>
    <t>Býci, nejméně 2 roky staří</t>
  </si>
  <si>
    <t>27.</t>
  </si>
  <si>
    <t xml:space="preserve"> Býci staří 2 roky a starší</t>
  </si>
  <si>
    <t>Jalovice, nejméně 2 roky staré</t>
  </si>
  <si>
    <t>28.</t>
  </si>
  <si>
    <t xml:space="preserve"> Chovné jalovice</t>
  </si>
  <si>
    <t>30.</t>
  </si>
  <si>
    <t xml:space="preserve"> Dojnice</t>
  </si>
  <si>
    <t>32.</t>
  </si>
  <si>
    <t xml:space="preserve"> Ostatní krávy</t>
  </si>
  <si>
    <t>40.</t>
  </si>
  <si>
    <t xml:space="preserve"> Bahnice</t>
  </si>
  <si>
    <t>Chovné kozy - samice</t>
  </si>
  <si>
    <t xml:space="preserve"> Kozy, chovné samice</t>
  </si>
  <si>
    <t>Selata s živou váhou méně než 20 kg</t>
  </si>
  <si>
    <t>43.</t>
  </si>
  <si>
    <t xml:space="preserve"> Selata</t>
  </si>
  <si>
    <t>44.</t>
  </si>
  <si>
    <t xml:space="preserve"> Chovné prasnice</t>
  </si>
  <si>
    <t xml:space="preserve"> Výkrm prasat</t>
  </si>
  <si>
    <t>Brojleři</t>
  </si>
  <si>
    <t xml:space="preserve"> Jatečná kuřata</t>
  </si>
  <si>
    <t xml:space="preserve"> Nosnice</t>
  </si>
  <si>
    <t>Ostatní drůbež</t>
  </si>
  <si>
    <t>49.</t>
  </si>
  <si>
    <t xml:space="preserve"> Ostatní drůbež</t>
  </si>
  <si>
    <t>Králíci, chovné samice</t>
  </si>
  <si>
    <t>34.</t>
  </si>
  <si>
    <t xml:space="preserve"> Králíci, chovné samice</t>
  </si>
  <si>
    <t>Včely</t>
  </si>
  <si>
    <t>33.</t>
  </si>
  <si>
    <t xml:space="preserve"> Včely</t>
  </si>
  <si>
    <t>Podslozka</t>
  </si>
  <si>
    <t>SO1</t>
  </si>
  <si>
    <t>SO2</t>
  </si>
  <si>
    <t>SO3</t>
  </si>
  <si>
    <t>Zaměření</t>
  </si>
  <si>
    <t>Kód_upr</t>
  </si>
  <si>
    <t>položky</t>
  </si>
  <si>
    <t>produkce</t>
  </si>
  <si>
    <t>SO_zamereni</t>
  </si>
  <si>
    <t>Poznámka</t>
  </si>
  <si>
    <t>2.01.05.</t>
  </si>
  <si>
    <t>2.01.09.</t>
  </si>
  <si>
    <t xml:space="preserve">2.03.01. </t>
  </si>
  <si>
    <t>2.03.02.</t>
  </si>
  <si>
    <t xml:space="preserve">Ostatní rostliny sklízené v zeleném stavu </t>
  </si>
  <si>
    <t>145.</t>
  </si>
  <si>
    <t xml:space="preserve"> Ostatní pícniny</t>
  </si>
  <si>
    <t>Jakostní vína</t>
  </si>
  <si>
    <t>Jakostní kvalita</t>
  </si>
  <si>
    <t>XXX.</t>
  </si>
  <si>
    <t>rozšířený</t>
  </si>
  <si>
    <t>Cetnost</t>
  </si>
  <si>
    <t>Chov skotu (resp. Zvířat zkrmujících objemnou píci)</t>
  </si>
  <si>
    <t>hektarů</t>
  </si>
  <si>
    <t>ustajovacích míst</t>
  </si>
  <si>
    <t>30206, GL</t>
  </si>
  <si>
    <t>P3, 20404</t>
  </si>
  <si>
    <t>P4, GL, 30206</t>
  </si>
  <si>
    <t>Smíšená výroba (odpovídá celkové hodnotě SO podniku)</t>
  </si>
  <si>
    <t>Jatečná drůbež</t>
  </si>
  <si>
    <t>včelstev</t>
  </si>
  <si>
    <t>P1+P2+P3+P4+P5+307</t>
  </si>
  <si>
    <t>Kód výrobního zaměření</t>
  </si>
  <si>
    <t>Vypočtená hodnota standardní produkce</t>
  </si>
  <si>
    <t>Vypočtená hodnota standardní produkce ze zadávaných hodnot (Kč)</t>
  </si>
  <si>
    <t>Podmínku minimální standardní produkce (splnil / nesplnil):</t>
  </si>
  <si>
    <t>Minimální požadovaná hodnota standardní produkce pro vstup (Kč)</t>
  </si>
  <si>
    <t>Zjištěné výrobní zaměření</t>
  </si>
  <si>
    <t>Podíl na standardní produkci  celkem (%)</t>
  </si>
  <si>
    <t>Název druhu polní plodiny / druhu hospodářských zvířat</t>
  </si>
  <si>
    <t>Kód druhu plodiny / druhu hospodářských zvířat</t>
  </si>
  <si>
    <t>Vypočtená hodnota standardní produkce (Kč)</t>
  </si>
  <si>
    <r>
      <t>Houby (m</t>
    </r>
    <r>
      <rPr>
        <vertAlign val="superscript"/>
        <sz val="12"/>
        <color indexed="8"/>
        <rFont val="Times New Roman"/>
        <family val="1"/>
        <charset val="238"/>
      </rPr>
      <t>2</t>
    </r>
    <r>
      <rPr>
        <sz val="12"/>
        <color indexed="8"/>
        <rFont val="Times New Roman"/>
        <family val="1"/>
        <charset val="238"/>
      </rPr>
      <t>)</t>
    </r>
  </si>
  <si>
    <t>Chov prasat a drůbeže (resp. Zvířat zkrmujících jadrná krmiva)</t>
  </si>
  <si>
    <t>Standardní produkce (SO)                               (Kč)</t>
  </si>
  <si>
    <t>Pšenice</t>
  </si>
  <si>
    <t>v Kč za rok</t>
  </si>
  <si>
    <t>Standardní produkce na jednotku</t>
  </si>
  <si>
    <t>naturální měrná jednotka produkce</t>
  </si>
  <si>
    <t>Plnění podmínky zkrmování píce přežvýkavci</t>
  </si>
  <si>
    <t>0 = NE ;1 = ANO</t>
  </si>
  <si>
    <r>
      <t>m</t>
    </r>
    <r>
      <rPr>
        <b/>
        <vertAlign val="superscript"/>
        <sz val="12"/>
        <color indexed="8"/>
        <rFont val="Times New Roman"/>
        <family val="1"/>
        <charset val="238"/>
      </rPr>
      <t>2</t>
    </r>
    <r>
      <rPr>
        <sz val="12"/>
        <color indexed="8"/>
        <rFont val="Times New Roman"/>
        <family val="1"/>
        <charset val="238"/>
      </rPr>
      <t xml:space="preserve"> pěstební plochy</t>
    </r>
  </si>
  <si>
    <t>Celkem</t>
  </si>
  <si>
    <t>Zadání žadatelem</t>
  </si>
  <si>
    <t>Rozsahy produkce (ha, ustájovací místa, pěstební plocha)</t>
  </si>
  <si>
    <t>Podmínku maximální standardní produkce pro poskytnutí dotace (splnil/nesplnil):</t>
  </si>
  <si>
    <t>Nastavení maximálního limitu standardní produkce pro poskytnutí dotace (Kč)</t>
  </si>
  <si>
    <t>Extenzivní pastviny  (s odhadovaným výnosem sena do 2,5 t/ha včetně)</t>
  </si>
  <si>
    <t>Stanovení typu výrobního zaměření zemědělského podniku dle FADN typologie TF8 (dle prováděcího nařízení Komise č. 2015/220)</t>
  </si>
  <si>
    <t>Typ výrobního zaměření dle TF8</t>
  </si>
  <si>
    <t>Popis typu výrobního zaměření</t>
  </si>
  <si>
    <t>1. Polní výroba</t>
  </si>
  <si>
    <r>
      <rPr>
        <b/>
        <u/>
        <sz val="11"/>
        <color indexed="8"/>
        <rFont val="Calibri"/>
        <family val="2"/>
        <charset val="238"/>
      </rPr>
      <t>SO produkce pěstované na orné půdě</t>
    </r>
    <r>
      <rPr>
        <sz val="11"/>
        <color indexed="8"/>
        <rFont val="Calibri"/>
        <family val="2"/>
        <charset val="238"/>
      </rPr>
      <t xml:space="preserve"> &gt; 2/3 celkového SO subjektu. Produkce obilovin, luštěnin, olejnin, okopanin, zeleniny, melounů, polních jahod, osiv a sadby a pícnin na prodej.</t>
    </r>
  </si>
  <si>
    <t>2. Zahradnictví</t>
  </si>
  <si>
    <r>
      <rPr>
        <b/>
        <u/>
        <sz val="11"/>
        <color indexed="8"/>
        <rFont val="Calibri"/>
        <family val="2"/>
        <charset val="238"/>
      </rPr>
      <t>SO zahradní a skleníkové produkce</t>
    </r>
    <r>
      <rPr>
        <sz val="11"/>
        <color indexed="8"/>
        <rFont val="Calibri"/>
        <family val="2"/>
        <charset val="238"/>
      </rPr>
      <t xml:space="preserve"> &gt; 2/3 celkového SO subjektu. Zahradní nebo skleníková produkce čerstvé zeleniny, melounů a jahod, okrasných květin volných a skleníkových, pěstování hub a školky</t>
    </r>
  </si>
  <si>
    <t>3. Vinohradnictví</t>
  </si>
  <si>
    <r>
      <rPr>
        <b/>
        <sz val="11"/>
        <color indexed="8"/>
        <rFont val="Calibri"/>
        <family val="2"/>
        <charset val="238"/>
      </rPr>
      <t>SO trvalé kultury vinice</t>
    </r>
    <r>
      <rPr>
        <sz val="11"/>
        <color theme="1"/>
        <rFont val="Calibri"/>
        <family val="2"/>
        <charset val="238"/>
        <scheme val="minor"/>
      </rPr>
      <t xml:space="preserve"> &gt; 2/3 celkového SO subjektu. Výrobní zaměření je </t>
    </r>
    <r>
      <rPr>
        <b/>
        <u/>
        <sz val="11"/>
        <color indexed="8"/>
        <rFont val="Calibri"/>
        <family val="2"/>
        <charset val="238"/>
      </rPr>
      <t>samostatnou vyčlěněnou podmnožinou zaměření typu 4</t>
    </r>
    <r>
      <rPr>
        <sz val="11"/>
        <color theme="1"/>
        <rFont val="Calibri"/>
        <family val="2"/>
        <charset val="238"/>
        <scheme val="minor"/>
      </rPr>
      <t xml:space="preserve">., subjekt je klasifikován v této skupině pokud je významný podíl SO tvořen trvalou kulturou vinic. </t>
    </r>
  </si>
  <si>
    <r>
      <rPr>
        <b/>
        <u/>
        <sz val="11"/>
        <color indexed="8"/>
        <rFont val="Calibri"/>
        <family val="2"/>
        <charset val="238"/>
      </rPr>
      <t>SO trvalých kultur</t>
    </r>
    <r>
      <rPr>
        <sz val="11"/>
        <color indexed="8"/>
        <rFont val="Calibri"/>
        <family val="2"/>
        <charset val="238"/>
      </rPr>
      <t xml:space="preserve"> &gt;2/3 celkového SO subjektu. Subjekty </t>
    </r>
    <r>
      <rPr>
        <b/>
        <u/>
        <sz val="11"/>
        <color indexed="8"/>
        <rFont val="Calibri"/>
        <family val="2"/>
        <charset val="238"/>
      </rPr>
      <t>neplnící podmínku pro zařazení do zaměření typu 4.</t>
    </r>
    <r>
      <rPr>
        <sz val="11"/>
        <color indexed="8"/>
        <rFont val="Calibri"/>
        <family val="2"/>
        <charset val="238"/>
      </rPr>
      <t xml:space="preserve"> Zahrnuje produkci ovoce, bobulovin, citrusů, oliv, vinic, školek, ostatních trvalých kultur a školek na půdě vymezené jako trvalé kultury</t>
    </r>
  </si>
  <si>
    <t>5. Produkce mléka</t>
  </si>
  <si>
    <r>
      <rPr>
        <b/>
        <u/>
        <sz val="11"/>
        <color indexed="8"/>
        <rFont val="Calibri"/>
        <family val="2"/>
        <charset val="238"/>
      </rPr>
      <t>SO chovu skotu na produkci mléka</t>
    </r>
    <r>
      <rPr>
        <sz val="11"/>
        <color indexed="8"/>
        <rFont val="Calibri"/>
        <family val="2"/>
        <charset val="238"/>
      </rPr>
      <t xml:space="preserve"> &gt; 2/3 celkového SO subjektu. Výrobní zaměření je </t>
    </r>
    <r>
      <rPr>
        <b/>
        <u/>
        <sz val="11"/>
        <color indexed="8"/>
        <rFont val="Calibri"/>
        <family val="2"/>
        <charset val="238"/>
      </rPr>
      <t>samostatnou vyčlěněnou podmnožinou zaměření typu 6.</t>
    </r>
    <r>
      <rPr>
        <sz val="11"/>
        <color indexed="8"/>
        <rFont val="Calibri"/>
        <family val="2"/>
        <charset val="238"/>
      </rPr>
      <t xml:space="preserve">, subjekt je klasifikován v této skupině pokud je významný podíl SO tvořen produkcí mléčného skotu. </t>
    </r>
  </si>
  <si>
    <t>6. Chov skotu (resp. zvířat zkrmujících objemnou píci)</t>
  </si>
  <si>
    <r>
      <t>SO chovu zvířat zkrmujících objemnou píci</t>
    </r>
    <r>
      <rPr>
        <sz val="11"/>
        <color indexed="8"/>
        <rFont val="Calibri"/>
        <family val="2"/>
        <charset val="238"/>
      </rPr>
      <t xml:space="preserve"> &gt; 2/3 celkového SO subjektu. Subjekty </t>
    </r>
    <r>
      <rPr>
        <b/>
        <u/>
        <sz val="11"/>
        <color indexed="8"/>
        <rFont val="Calibri"/>
        <family val="2"/>
        <charset val="238"/>
      </rPr>
      <t>neplnící podmínku pro zařazení do zaměření typu 5.</t>
    </r>
    <r>
      <rPr>
        <sz val="11"/>
        <color indexed="8"/>
        <rFont val="Calibri"/>
        <family val="2"/>
        <charset val="238"/>
      </rPr>
      <t xml:space="preserve"> Chov všech druhů skotu, ovcí, koz a koňovitých</t>
    </r>
  </si>
  <si>
    <t>7. Chov prasat a drůbeže (resp. zvířat zkrmujících jadrná krmiva)</t>
  </si>
  <si>
    <r>
      <rPr>
        <b/>
        <u/>
        <sz val="11"/>
        <color indexed="8"/>
        <rFont val="Calibri"/>
        <family val="2"/>
        <charset val="238"/>
      </rPr>
      <t>SO chovu zvířat zkrmujících jadrná krmiva</t>
    </r>
    <r>
      <rPr>
        <sz val="11"/>
        <color indexed="8"/>
        <rFont val="Calibri"/>
        <family val="2"/>
        <charset val="238"/>
      </rPr>
      <t xml:space="preserve"> &gt; 2/3 celkového SO subjektu. Chov prasat (selata, prasnice, ostatní), drůbeže (jatečné, nosnic a ostatních), králíků a chovných samic</t>
    </r>
  </si>
  <si>
    <t>8. Smíšená výroba</t>
  </si>
  <si>
    <r>
      <rPr>
        <b/>
        <u/>
        <sz val="11"/>
        <color indexed="8"/>
        <rFont val="Calibri"/>
        <family val="2"/>
        <charset val="238"/>
      </rPr>
      <t>SO specifických typů zaměření 1-7. jednotlivě nepřesahuje</t>
    </r>
    <r>
      <rPr>
        <sz val="11"/>
        <color indexed="8"/>
        <rFont val="Calibri"/>
        <family val="2"/>
        <charset val="238"/>
      </rPr>
      <t xml:space="preserve"> 2/3 celkového SO subjektu</t>
    </r>
  </si>
  <si>
    <t>Výměra obhospodařované zemědělské půdy</t>
  </si>
  <si>
    <t>ha</t>
  </si>
  <si>
    <t>Počet přepočtených VDJ zvířat</t>
  </si>
  <si>
    <t>Koeficient přepočetu na VDJ</t>
  </si>
  <si>
    <t>VDJ</t>
  </si>
  <si>
    <t>Vysvětlivky k uvedeným jednotkám a položkám</t>
  </si>
  <si>
    <t>J16a</t>
  </si>
  <si>
    <t>Pštrosi</t>
  </si>
  <si>
    <t>999.</t>
  </si>
  <si>
    <t>J09a</t>
  </si>
  <si>
    <t>Ovce kromě dojených</t>
  </si>
  <si>
    <t>Ovce dojené</t>
  </si>
  <si>
    <t>998.</t>
  </si>
  <si>
    <t>Chovné ovce - samice  nedoj</t>
  </si>
  <si>
    <t>Chovné ovce - samice doj</t>
  </si>
  <si>
    <t>B_4_5a</t>
  </si>
  <si>
    <t>B_4_5b</t>
  </si>
  <si>
    <t>751.</t>
  </si>
  <si>
    <t>Lesní školky</t>
  </si>
  <si>
    <t>Školky(b)</t>
  </si>
  <si>
    <t>Školky(a)</t>
  </si>
  <si>
    <t>Čerstvá zelenina, melouny, jahody ­ polní včetně sadby</t>
  </si>
  <si>
    <t>Čerstvá zelenina, melouny, jahody  v zahradnictví včetně sadby</t>
  </si>
  <si>
    <t>Čerstvá zelenina, melouny, jahody  pod sklem včetně sadby</t>
  </si>
  <si>
    <t>Květiny a jiné dekorativní rostliny  venkovní včetně sadby</t>
  </si>
  <si>
    <t>Květiny a jiné dekorativní rostliny  pod sklem včetně sadby</t>
  </si>
  <si>
    <t>Osivo plodin na orné půdě</t>
  </si>
  <si>
    <r>
      <t>Vinice - stolní a moštové hrozny</t>
    </r>
    <r>
      <rPr>
        <vertAlign val="superscript"/>
        <sz val="12"/>
        <color indexed="8"/>
        <rFont val="Times New Roman"/>
        <family val="1"/>
        <charset val="238"/>
      </rPr>
      <t xml:space="preserve"> 1)</t>
    </r>
  </si>
  <si>
    <t>Poznámka 1) Na základě analýzy Svazu vinařů „Sklizeň moštových hroznů v ČR v roce 2014“ bylo možné dopočítat stálou cenu a produkci z 1 ha vinic pro stejné období let 2005-2009, v rámci které jsou stanovovány hodnoty standardní produkce pro ostatní komodity. Tato hodnota je vypočtena z údajů o průměrné pětileté ceně moštových hroznů 12,22 Kč/kg a průměrného pětiletého výnosu hroznů ve výši 5,2 t/ha. Na základě údajů o průměrné pětileté ceně a výnosu dosahuje celková hodnota průměrné produkce 63 544 Kč, což je nejblíže hodnotě standardní produkce u kategorie „Vinice – stolní hrozny“ 71 472 Kč.</t>
  </si>
  <si>
    <r>
      <t xml:space="preserve">Ovce kromě dojených </t>
    </r>
    <r>
      <rPr>
        <sz val="12"/>
        <color indexed="8"/>
        <rFont val="Times New Roman"/>
        <family val="1"/>
        <charset val="238"/>
      </rPr>
      <t>(neuvádějte zvířata zakrslých plemen)</t>
    </r>
  </si>
  <si>
    <t>Kozy (neuvádějte zvířata zakrslých plemen)</t>
  </si>
  <si>
    <t>B_4_5c</t>
  </si>
  <si>
    <t>Školky ovocné včetně podnožových vinic a chmelnic</t>
  </si>
  <si>
    <t>Školky okrasné</t>
  </si>
  <si>
    <t>Školky lesní na zemědělské půdě</t>
  </si>
  <si>
    <t>752.</t>
  </si>
  <si>
    <t>Školky(c)</t>
  </si>
  <si>
    <t>Okrasné školky</t>
  </si>
  <si>
    <t>4. Ovocnářství a ostatní trvalé kultury</t>
  </si>
  <si>
    <r>
      <rPr>
        <b/>
        <sz val="11"/>
        <color indexed="8"/>
        <rFont val="Arial"/>
        <family val="2"/>
        <charset val="238"/>
      </rPr>
      <t>jednotka „ustajovací místa“</t>
    </r>
    <r>
      <rPr>
        <sz val="11"/>
        <color indexed="8"/>
        <rFont val="Arial"/>
        <family val="2"/>
        <charset val="238"/>
      </rPr>
      <t xml:space="preserve"> – žadatel uvádí počet obsazených ustájovacích míst, tedy počet zvířat. Pokud žadatel pro chov zvířat využívá pouze pastviny a ustájovací místa nemá, může započítat pouze počty kusů dle IZR.</t>
    </r>
  </si>
  <si>
    <r>
      <rPr>
        <b/>
        <sz val="11"/>
        <color indexed="8"/>
        <rFont val="Arial"/>
        <family val="2"/>
        <charset val="238"/>
      </rPr>
      <t>položka „ostatní krávy“</t>
    </r>
    <r>
      <rPr>
        <sz val="11"/>
        <color indexed="8"/>
        <rFont val="Arial"/>
        <family val="2"/>
        <charset val="238"/>
      </rPr>
      <t xml:space="preserve"> – žadatel uvede počet krav bez tržní produkce mléka.</t>
    </r>
  </si>
  <si>
    <r>
      <rPr>
        <b/>
        <sz val="11"/>
        <color indexed="8"/>
        <rFont val="Arial"/>
        <family val="2"/>
        <charset val="238"/>
      </rPr>
      <t>položka „čerstvá zelenina, melouny, jahody pod sklem“ nebo „květiny a jiné dekorativní rostliny pod sklem“</t>
    </r>
    <r>
      <rPr>
        <sz val="11"/>
        <color indexed="8"/>
        <rFont val="Arial"/>
        <family val="2"/>
        <charset val="238"/>
      </rPr>
      <t xml:space="preserve"> – do těchto kategorií je možné zařadit i uvedené plodiny pěstované pod fóliovníky.</t>
    </r>
  </si>
  <si>
    <r>
      <t xml:space="preserve">položka „Květiny a jiné dekorativní rostliny  venkovní včetně sadby“ </t>
    </r>
    <r>
      <rPr>
        <sz val="11"/>
        <color indexed="8"/>
        <rFont val="Arial"/>
        <family val="2"/>
        <charset val="238"/>
      </rPr>
      <t>– do těchto kategorií žadatel může zařadit i levanduli.</t>
    </r>
  </si>
  <si>
    <t>V případě chovu buvolů se žadatel řídí odpovídajícími kategoriemi skotu.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</si>
</sst>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K_č_-;\-* #,##0.00\ _K_č_-;_-* &quot;-&quot;??\ _K_č_-;_-@_-"/>
    <numFmt numFmtId="164" formatCode="#,##0.0"/>
    <numFmt numFmtId="165" formatCode="#,##0.000"/>
  </numFmts>
  <fonts count="44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2"/>
      <color indexed="8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8"/>
      <name val="Calibri"/>
      <family val="2"/>
      <charset val="238"/>
    </font>
    <font>
      <b/>
      <sz val="12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trike/>
      <sz val="12"/>
      <color indexed="8"/>
      <name val="Calibri"/>
      <family val="2"/>
      <charset val="238"/>
    </font>
    <font>
      <vertAlign val="superscript"/>
      <sz val="12"/>
      <color indexed="8"/>
      <name val="Times New Roman"/>
      <family val="1"/>
      <charset val="238"/>
    </font>
    <font>
      <b/>
      <vertAlign val="superscript"/>
      <sz val="12"/>
      <color indexed="8"/>
      <name val="Times New Roman"/>
      <family val="1"/>
      <charset val="238"/>
    </font>
    <font>
      <b/>
      <u/>
      <sz val="11"/>
      <color indexed="8"/>
      <name val="Calibri"/>
      <family val="2"/>
      <charset val="238"/>
    </font>
    <font>
      <b/>
      <sz val="12"/>
      <color indexed="8"/>
      <name val="Times New Roman"/>
      <family val="1"/>
      <charset val="238"/>
    </font>
    <font>
      <b/>
      <sz val="8"/>
      <color indexed="81"/>
      <name val="Tahoma"/>
      <family val="2"/>
      <charset val="238"/>
    </font>
    <font>
      <sz val="8"/>
      <color indexed="81"/>
      <name val="Tahoma"/>
      <family val="2"/>
      <charset val="238"/>
    </font>
    <font>
      <sz val="11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0070C0"/>
      <name val="Calibri"/>
      <family val="2"/>
      <charset val="238"/>
    </font>
    <font>
      <sz val="11"/>
      <color rgb="FF00B050"/>
      <name val="Calibri"/>
      <family val="2"/>
      <charset val="238"/>
    </font>
    <font>
      <sz val="11"/>
      <color rgb="FF7030A0"/>
      <name val="Calibri"/>
      <family val="2"/>
      <charset val="238"/>
    </font>
    <font>
      <sz val="12"/>
      <color theme="1"/>
      <name val="Calibri"/>
      <family val="2"/>
      <charset val="238"/>
      <scheme val="minor"/>
    </font>
    <font>
      <sz val="12"/>
      <color rgb="FFC00000"/>
      <name val="Times New Roman"/>
      <family val="1"/>
      <charset val="238"/>
    </font>
    <font>
      <sz val="12"/>
      <color rgb="FFFF0000"/>
      <name val="Calibri"/>
      <family val="2"/>
      <charset val="238"/>
      <scheme val="minor"/>
    </font>
    <font>
      <sz val="12"/>
      <color rgb="FFFF0000"/>
      <name val="Calibri"/>
      <family val="2"/>
      <charset val="238"/>
    </font>
    <font>
      <b/>
      <sz val="12"/>
      <color rgb="FFFF0000"/>
      <name val="Calibri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sz val="18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u/>
      <sz val="11"/>
      <color rgb="FF000000"/>
      <name val="Calibri"/>
      <family val="2"/>
      <charset val="238"/>
      <scheme val="minor"/>
    </font>
    <font>
      <sz val="11"/>
      <color rgb="FFC00000"/>
      <name val="Calibri"/>
      <family val="2"/>
      <charset val="238"/>
    </font>
    <font>
      <sz val="11"/>
      <color rgb="FF0070C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rgb="FF7030A0"/>
      <name val="Calibri"/>
      <family val="2"/>
      <charset val="238"/>
      <scheme val="minor"/>
    </font>
    <font>
      <sz val="11"/>
      <color rgb="FFFF0000"/>
      <name val="Calibri"/>
      <family val="2"/>
      <charset val="238"/>
    </font>
    <font>
      <sz val="11"/>
      <color theme="9" tint="-0.249977111117893"/>
      <name val="Calibri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rgb="FFE6E6E6"/>
        <bgColor indexed="64"/>
      </patternFill>
    </fill>
  </fills>
  <borders count="39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/>
      <right style="thin">
        <color indexed="22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6" fillId="0" borderId="0"/>
    <xf numFmtId="0" fontId="7" fillId="0" borderId="0"/>
    <xf numFmtId="0" fontId="7" fillId="0" borderId="0"/>
  </cellStyleXfs>
  <cellXfs count="118">
    <xf numFmtId="0" fontId="0" fillId="0" borderId="0" xfId="0"/>
    <xf numFmtId="0" fontId="2" fillId="0" borderId="2" xfId="0" applyFont="1" applyBorder="1" applyAlignment="1">
      <alignment vertical="center" wrapText="1"/>
    </xf>
    <xf numFmtId="0" fontId="5" fillId="2" borderId="3" xfId="3" applyFont="1" applyFill="1" applyBorder="1" applyAlignment="1">
      <alignment horizontal="center"/>
    </xf>
    <xf numFmtId="0" fontId="8" fillId="0" borderId="0" xfId="5" applyFont="1" applyFill="1" applyBorder="1" applyAlignment="1">
      <alignment wrapText="1"/>
    </xf>
    <xf numFmtId="0" fontId="8" fillId="2" borderId="3" xfId="4" applyFont="1" applyFill="1" applyBorder="1" applyAlignment="1">
      <alignment horizontal="center"/>
    </xf>
    <xf numFmtId="0" fontId="8" fillId="0" borderId="1" xfId="4" applyFont="1" applyFill="1" applyBorder="1" applyAlignment="1">
      <alignment wrapText="1"/>
    </xf>
    <xf numFmtId="0" fontId="2" fillId="0" borderId="2" xfId="0" applyNumberFormat="1" applyFont="1" applyBorder="1" applyAlignment="1">
      <alignment horizontal="right" vertical="center" wrapText="1"/>
    </xf>
    <xf numFmtId="0" fontId="3" fillId="2" borderId="3" xfId="3" applyFont="1" applyFill="1" applyBorder="1" applyAlignment="1">
      <alignment horizontal="center"/>
    </xf>
    <xf numFmtId="0" fontId="23" fillId="0" borderId="1" xfId="4" applyFont="1" applyFill="1" applyBorder="1" applyAlignment="1">
      <alignment wrapText="1"/>
    </xf>
    <xf numFmtId="0" fontId="24" fillId="0" borderId="1" xfId="4" applyFont="1" applyFill="1" applyBorder="1" applyAlignment="1">
      <alignment wrapText="1"/>
    </xf>
    <xf numFmtId="0" fontId="25" fillId="0" borderId="1" xfId="4" applyFont="1" applyFill="1" applyBorder="1" applyAlignment="1">
      <alignment wrapText="1"/>
    </xf>
    <xf numFmtId="0" fontId="0" fillId="0" borderId="0" xfId="0" applyProtection="1">
      <protection hidden="1"/>
    </xf>
    <xf numFmtId="3" fontId="10" fillId="3" borderId="4" xfId="0" applyNumberFormat="1" applyFont="1" applyFill="1" applyBorder="1" applyAlignment="1" applyProtection="1">
      <alignment horizontal="right" vertical="center" wrapText="1"/>
      <protection hidden="1"/>
    </xf>
    <xf numFmtId="3" fontId="10" fillId="3" borderId="5" xfId="0" applyNumberFormat="1" applyFont="1" applyFill="1" applyBorder="1" applyAlignment="1" applyProtection="1">
      <alignment horizontal="right" vertical="center" wrapText="1"/>
      <protection hidden="1"/>
    </xf>
    <xf numFmtId="0" fontId="26" fillId="0" borderId="0" xfId="0" applyFont="1" applyProtection="1">
      <protection hidden="1"/>
    </xf>
    <xf numFmtId="3" fontId="12" fillId="0" borderId="0" xfId="0" applyNumberFormat="1" applyFont="1" applyBorder="1" applyAlignment="1" applyProtection="1">
      <alignment vertical="center"/>
      <protection hidden="1"/>
    </xf>
    <xf numFmtId="0" fontId="4" fillId="3" borderId="6" xfId="0" applyFont="1" applyFill="1" applyBorder="1" applyAlignment="1" applyProtection="1">
      <alignment horizontal="center" vertical="center" wrapText="1"/>
      <protection hidden="1"/>
    </xf>
    <xf numFmtId="3" fontId="4" fillId="3" borderId="6" xfId="0" applyNumberFormat="1" applyFont="1" applyFill="1" applyBorder="1" applyAlignment="1" applyProtection="1">
      <alignment vertical="center" wrapText="1"/>
      <protection hidden="1"/>
    </xf>
    <xf numFmtId="0" fontId="4" fillId="0" borderId="0" xfId="0" applyFont="1" applyBorder="1" applyAlignment="1" applyProtection="1">
      <alignment horizontal="right" vertical="center" wrapText="1"/>
      <protection hidden="1"/>
    </xf>
    <xf numFmtId="0" fontId="27" fillId="0" borderId="0" xfId="0" applyFont="1" applyBorder="1" applyAlignment="1" applyProtection="1">
      <alignment horizontal="right" vertical="center" wrapText="1"/>
      <protection hidden="1"/>
    </xf>
    <xf numFmtId="164" fontId="4" fillId="5" borderId="6" xfId="0" applyNumberFormat="1" applyFont="1" applyFill="1" applyBorder="1" applyAlignment="1" applyProtection="1">
      <alignment horizontal="center" vertical="center" wrapText="1"/>
      <protection hidden="1"/>
    </xf>
    <xf numFmtId="0" fontId="28" fillId="0" borderId="0" xfId="0" applyFont="1" applyProtection="1">
      <protection hidden="1"/>
    </xf>
    <xf numFmtId="0" fontId="29" fillId="3" borderId="7" xfId="0" applyFont="1" applyFill="1" applyBorder="1" applyAlignment="1" applyProtection="1">
      <alignment horizontal="center" vertical="center" wrapText="1"/>
      <protection hidden="1"/>
    </xf>
    <xf numFmtId="0" fontId="29" fillId="3" borderId="8" xfId="0" applyFont="1" applyFill="1" applyBorder="1" applyAlignment="1" applyProtection="1">
      <alignment horizontal="center" vertical="center" wrapText="1"/>
      <protection hidden="1"/>
    </xf>
    <xf numFmtId="3" fontId="30" fillId="3" borderId="9" xfId="0" applyNumberFormat="1" applyFont="1" applyFill="1" applyBorder="1" applyAlignment="1" applyProtection="1">
      <alignment horizontal="right" vertical="center" wrapText="1"/>
      <protection hidden="1"/>
    </xf>
    <xf numFmtId="1" fontId="30" fillId="3" borderId="9" xfId="0" applyNumberFormat="1" applyFont="1" applyFill="1" applyBorder="1" applyAlignment="1" applyProtection="1">
      <alignment horizontal="right" vertical="center" wrapText="1"/>
      <protection hidden="1"/>
    </xf>
    <xf numFmtId="1" fontId="30" fillId="3" borderId="10" xfId="0" applyNumberFormat="1" applyFont="1" applyFill="1" applyBorder="1" applyAlignment="1" applyProtection="1">
      <alignment horizontal="right" vertical="center" wrapText="1"/>
      <protection hidden="1"/>
    </xf>
    <xf numFmtId="3" fontId="30" fillId="3" borderId="2" xfId="0" applyNumberFormat="1" applyFont="1" applyFill="1" applyBorder="1" applyAlignment="1" applyProtection="1">
      <alignment horizontal="right" vertical="center" wrapText="1"/>
      <protection hidden="1"/>
    </xf>
    <xf numFmtId="1" fontId="30" fillId="3" borderId="2" xfId="0" applyNumberFormat="1" applyFont="1" applyFill="1" applyBorder="1" applyAlignment="1" applyProtection="1">
      <alignment horizontal="right" vertical="center" wrapText="1"/>
      <protection hidden="1"/>
    </xf>
    <xf numFmtId="1" fontId="30" fillId="3" borderId="11" xfId="0" applyNumberFormat="1" applyFont="1" applyFill="1" applyBorder="1" applyAlignment="1" applyProtection="1">
      <alignment horizontal="right" vertical="center" wrapText="1"/>
      <protection hidden="1"/>
    </xf>
    <xf numFmtId="3" fontId="30" fillId="3" borderId="5" xfId="0" applyNumberFormat="1" applyFont="1" applyFill="1" applyBorder="1" applyAlignment="1" applyProtection="1">
      <alignment horizontal="right" vertical="center" wrapText="1"/>
      <protection hidden="1"/>
    </xf>
    <xf numFmtId="1" fontId="30" fillId="3" borderId="5" xfId="0" applyNumberFormat="1" applyFont="1" applyFill="1" applyBorder="1" applyAlignment="1" applyProtection="1">
      <alignment horizontal="right" vertical="center" wrapText="1"/>
      <protection hidden="1"/>
    </xf>
    <xf numFmtId="1" fontId="30" fillId="3" borderId="12" xfId="0" applyNumberFormat="1" applyFont="1" applyFill="1" applyBorder="1" applyAlignment="1" applyProtection="1">
      <alignment horizontal="right" vertical="center" wrapText="1"/>
      <protection hidden="1"/>
    </xf>
    <xf numFmtId="0" fontId="30" fillId="3" borderId="2" xfId="0" applyFont="1" applyFill="1" applyBorder="1" applyAlignment="1" applyProtection="1">
      <alignment vertical="center"/>
      <protection hidden="1"/>
    </xf>
    <xf numFmtId="164" fontId="4" fillId="6" borderId="6" xfId="0" applyNumberFormat="1" applyFont="1" applyFill="1" applyBorder="1" applyAlignment="1" applyProtection="1">
      <alignment vertical="center" wrapText="1"/>
      <protection hidden="1"/>
    </xf>
    <xf numFmtId="0" fontId="31" fillId="7" borderId="13" xfId="0" applyFont="1" applyFill="1" applyBorder="1" applyAlignment="1" applyProtection="1">
      <alignment vertical="center"/>
      <protection hidden="1"/>
    </xf>
    <xf numFmtId="0" fontId="31" fillId="7" borderId="14" xfId="0" applyFont="1" applyFill="1" applyBorder="1" applyAlignment="1" applyProtection="1">
      <alignment vertical="center"/>
      <protection hidden="1"/>
    </xf>
    <xf numFmtId="3" fontId="31" fillId="7" borderId="14" xfId="0" applyNumberFormat="1" applyFont="1" applyFill="1" applyBorder="1" applyAlignment="1" applyProtection="1">
      <alignment vertical="center"/>
      <protection hidden="1"/>
    </xf>
    <xf numFmtId="0" fontId="31" fillId="7" borderId="15" xfId="0" applyFont="1" applyFill="1" applyBorder="1" applyAlignment="1" applyProtection="1">
      <alignment vertical="center"/>
      <protection hidden="1"/>
    </xf>
    <xf numFmtId="3" fontId="10" fillId="3" borderId="12" xfId="0" applyNumberFormat="1" applyFont="1" applyFill="1" applyBorder="1" applyAlignment="1" applyProtection="1">
      <alignment horizontal="right" vertical="center" wrapText="1"/>
      <protection hidden="1"/>
    </xf>
    <xf numFmtId="3" fontId="10" fillId="3" borderId="5" xfId="0" applyNumberFormat="1" applyFont="1" applyFill="1" applyBorder="1" applyAlignment="1" applyProtection="1">
      <alignment horizontal="left" vertical="center" wrapText="1"/>
      <protection hidden="1"/>
    </xf>
    <xf numFmtId="0" fontId="32" fillId="0" borderId="0" xfId="0" applyFont="1"/>
    <xf numFmtId="0" fontId="33" fillId="0" borderId="6" xfId="0" applyFont="1" applyBorder="1" applyAlignment="1">
      <alignment vertical="center" wrapText="1"/>
    </xf>
    <xf numFmtId="0" fontId="34" fillId="0" borderId="6" xfId="0" applyFont="1" applyBorder="1" applyAlignment="1">
      <alignment horizontal="left" vertical="center" wrapText="1"/>
    </xf>
    <xf numFmtId="0" fontId="0" fillId="0" borderId="6" xfId="0" applyFont="1" applyBorder="1" applyAlignment="1">
      <alignment horizontal="left" vertical="center" wrapText="1"/>
    </xf>
    <xf numFmtId="0" fontId="35" fillId="0" borderId="6" xfId="0" applyFont="1" applyBorder="1" applyAlignment="1">
      <alignment horizontal="left" vertical="center" wrapText="1"/>
    </xf>
    <xf numFmtId="0" fontId="21" fillId="0" borderId="16" xfId="0" applyFont="1" applyBorder="1" applyProtection="1">
      <protection hidden="1"/>
    </xf>
    <xf numFmtId="0" fontId="36" fillId="0" borderId="1" xfId="4" applyFont="1" applyFill="1" applyBorder="1" applyAlignment="1">
      <alignment wrapText="1"/>
    </xf>
    <xf numFmtId="0" fontId="36" fillId="0" borderId="0" xfId="5" applyFont="1" applyFill="1" applyBorder="1" applyAlignment="1">
      <alignment wrapText="1"/>
    </xf>
    <xf numFmtId="0" fontId="37" fillId="0" borderId="0" xfId="0" applyFont="1"/>
    <xf numFmtId="0" fontId="23" fillId="0" borderId="18" xfId="4" applyFont="1" applyFill="1" applyBorder="1" applyAlignment="1">
      <alignment wrapText="1"/>
    </xf>
    <xf numFmtId="0" fontId="23" fillId="0" borderId="19" xfId="4" applyFont="1" applyFill="1" applyBorder="1" applyAlignment="1">
      <alignment wrapText="1"/>
    </xf>
    <xf numFmtId="0" fontId="38" fillId="9" borderId="6" xfId="0" applyFont="1" applyFill="1" applyBorder="1" applyAlignment="1" applyProtection="1">
      <alignment horizontal="center" vertical="center" wrapText="1"/>
      <protection hidden="1"/>
    </xf>
    <xf numFmtId="0" fontId="38" fillId="9" borderId="20" xfId="0" applyFont="1" applyFill="1" applyBorder="1" applyAlignment="1" applyProtection="1">
      <alignment vertical="center" wrapText="1"/>
      <protection hidden="1"/>
    </xf>
    <xf numFmtId="0" fontId="38" fillId="9" borderId="21" xfId="0" applyFont="1" applyFill="1" applyBorder="1" applyAlignment="1" applyProtection="1">
      <alignment horizontal="center" vertical="center" wrapText="1"/>
      <protection hidden="1"/>
    </xf>
    <xf numFmtId="0" fontId="38" fillId="9" borderId="22" xfId="0" applyFont="1" applyFill="1" applyBorder="1" applyAlignment="1" applyProtection="1">
      <alignment horizontal="center" vertical="center" wrapText="1"/>
      <protection hidden="1"/>
    </xf>
    <xf numFmtId="0" fontId="11" fillId="9" borderId="23" xfId="0" applyFont="1" applyFill="1" applyBorder="1" applyAlignment="1" applyProtection="1">
      <alignment horizontal="center" vertical="center" wrapText="1"/>
      <protection hidden="1"/>
    </xf>
    <xf numFmtId="0" fontId="10" fillId="9" borderId="24" xfId="0" applyFont="1" applyFill="1" applyBorder="1" applyAlignment="1" applyProtection="1">
      <alignment horizontal="center" vertical="center"/>
      <protection hidden="1"/>
    </xf>
    <xf numFmtId="0" fontId="10" fillId="9" borderId="24" xfId="0" applyFont="1" applyFill="1" applyBorder="1" applyAlignment="1" applyProtection="1">
      <alignment horizontal="center" vertical="center" wrapText="1"/>
      <protection hidden="1"/>
    </xf>
    <xf numFmtId="3" fontId="10" fillId="9" borderId="25" xfId="0" applyNumberFormat="1" applyFont="1" applyFill="1" applyBorder="1" applyAlignment="1" applyProtection="1">
      <alignment horizontal="right" vertical="center" wrapText="1"/>
      <protection hidden="1"/>
    </xf>
    <xf numFmtId="3" fontId="10" fillId="9" borderId="9" xfId="0" applyNumberFormat="1" applyFont="1" applyFill="1" applyBorder="1" applyAlignment="1" applyProtection="1">
      <alignment horizontal="left" vertical="center" wrapText="1"/>
      <protection hidden="1"/>
    </xf>
    <xf numFmtId="3" fontId="10" fillId="9" borderId="9" xfId="0" applyNumberFormat="1" applyFont="1" applyFill="1" applyBorder="1" applyAlignment="1" applyProtection="1">
      <alignment horizontal="right" vertical="center" wrapText="1"/>
      <protection hidden="1"/>
    </xf>
    <xf numFmtId="3" fontId="10" fillId="9" borderId="10" xfId="0" applyNumberFormat="1" applyFont="1" applyFill="1" applyBorder="1" applyAlignment="1" applyProtection="1">
      <alignment horizontal="right" vertical="center" wrapText="1"/>
      <protection hidden="1"/>
    </xf>
    <xf numFmtId="3" fontId="10" fillId="9" borderId="26" xfId="0" applyNumberFormat="1" applyFont="1" applyFill="1" applyBorder="1" applyAlignment="1" applyProtection="1">
      <alignment horizontal="right" vertical="center" wrapText="1"/>
      <protection hidden="1"/>
    </xf>
    <xf numFmtId="3" fontId="10" fillId="9" borderId="2" xfId="0" applyNumberFormat="1" applyFont="1" applyFill="1" applyBorder="1" applyAlignment="1" applyProtection="1">
      <alignment horizontal="left" vertical="center" wrapText="1"/>
      <protection hidden="1"/>
    </xf>
    <xf numFmtId="3" fontId="10" fillId="9" borderId="2" xfId="0" applyNumberFormat="1" applyFont="1" applyFill="1" applyBorder="1" applyAlignment="1" applyProtection="1">
      <alignment horizontal="right" vertical="center" wrapText="1"/>
      <protection hidden="1"/>
    </xf>
    <xf numFmtId="3" fontId="10" fillId="9" borderId="11" xfId="0" applyNumberFormat="1" applyFont="1" applyFill="1" applyBorder="1" applyAlignment="1" applyProtection="1">
      <alignment horizontal="right" vertical="center" wrapText="1"/>
      <protection hidden="1"/>
    </xf>
    <xf numFmtId="0" fontId="10" fillId="9" borderId="27" xfId="0" applyFont="1" applyFill="1" applyBorder="1" applyAlignment="1" applyProtection="1">
      <alignment vertical="center"/>
      <protection hidden="1"/>
    </xf>
    <xf numFmtId="3" fontId="10" fillId="9" borderId="27" xfId="0" applyNumberFormat="1" applyFont="1" applyFill="1" applyBorder="1" applyAlignment="1" applyProtection="1">
      <alignment horizontal="right" vertical="center" wrapText="1"/>
      <protection hidden="1"/>
    </xf>
    <xf numFmtId="0" fontId="4" fillId="9" borderId="28" xfId="0" applyFont="1" applyFill="1" applyBorder="1" applyAlignment="1" applyProtection="1">
      <alignment horizontal="center" vertical="center" wrapText="1"/>
      <protection hidden="1"/>
    </xf>
    <xf numFmtId="0" fontId="4" fillId="9" borderId="6" xfId="0" applyFont="1" applyFill="1" applyBorder="1" applyAlignment="1" applyProtection="1">
      <alignment horizontal="center" vertical="center" wrapText="1"/>
      <protection hidden="1"/>
    </xf>
    <xf numFmtId="0" fontId="4" fillId="9" borderId="6" xfId="0" applyFont="1" applyFill="1" applyBorder="1" applyAlignment="1" applyProtection="1">
      <alignment vertical="center" wrapText="1"/>
      <protection hidden="1"/>
    </xf>
    <xf numFmtId="3" fontId="4" fillId="9" borderId="6" xfId="0" applyNumberFormat="1" applyFont="1" applyFill="1" applyBorder="1" applyAlignment="1" applyProtection="1">
      <alignment vertical="center" wrapText="1"/>
      <protection hidden="1"/>
    </xf>
    <xf numFmtId="164" fontId="4" fillId="9" borderId="6" xfId="0" applyNumberFormat="1" applyFont="1" applyFill="1" applyBorder="1" applyAlignment="1" applyProtection="1">
      <alignment vertical="center" wrapText="1"/>
      <protection hidden="1"/>
    </xf>
    <xf numFmtId="165" fontId="4" fillId="9" borderId="6" xfId="0" applyNumberFormat="1" applyFont="1" applyFill="1" applyBorder="1" applyAlignment="1" applyProtection="1">
      <alignment vertical="center" wrapText="1"/>
      <protection hidden="1"/>
    </xf>
    <xf numFmtId="0" fontId="0" fillId="0" borderId="2" xfId="0" applyBorder="1"/>
    <xf numFmtId="0" fontId="8" fillId="2" borderId="2" xfId="5" applyFont="1" applyFill="1" applyBorder="1" applyAlignment="1">
      <alignment horizontal="center"/>
    </xf>
    <xf numFmtId="0" fontId="8" fillId="0" borderId="2" xfId="5" applyFont="1" applyFill="1" applyBorder="1" applyAlignment="1">
      <alignment wrapText="1"/>
    </xf>
    <xf numFmtId="0" fontId="39" fillId="0" borderId="2" xfId="0" applyFont="1" applyBorder="1"/>
    <xf numFmtId="2" fontId="25" fillId="0" borderId="2" xfId="5" applyNumberFormat="1" applyFont="1" applyFill="1" applyBorder="1" applyAlignment="1">
      <alignment wrapText="1"/>
    </xf>
    <xf numFmtId="0" fontId="40" fillId="0" borderId="2" xfId="5" applyFont="1" applyFill="1" applyBorder="1" applyAlignment="1">
      <alignment wrapText="1"/>
    </xf>
    <xf numFmtId="0" fontId="24" fillId="0" borderId="2" xfId="5" applyFont="1" applyFill="1" applyBorder="1" applyAlignment="1">
      <alignment wrapText="1"/>
    </xf>
    <xf numFmtId="0" fontId="22" fillId="0" borderId="2" xfId="0" applyFont="1" applyBorder="1"/>
    <xf numFmtId="0" fontId="23" fillId="0" borderId="2" xfId="5" applyFont="1" applyFill="1" applyBorder="1" applyAlignment="1">
      <alignment wrapText="1"/>
    </xf>
    <xf numFmtId="0" fontId="3" fillId="0" borderId="2" xfId="5" applyFont="1" applyFill="1" applyBorder="1" applyAlignment="1">
      <alignment wrapText="1"/>
    </xf>
    <xf numFmtId="0" fontId="0" fillId="0" borderId="29" xfId="0" applyBorder="1"/>
    <xf numFmtId="2" fontId="25" fillId="0" borderId="29" xfId="5" applyNumberFormat="1" applyFont="1" applyFill="1" applyBorder="1" applyAlignment="1">
      <alignment wrapText="1"/>
    </xf>
    <xf numFmtId="0" fontId="22" fillId="0" borderId="29" xfId="0" applyFont="1" applyBorder="1"/>
    <xf numFmtId="0" fontId="3" fillId="2" borderId="30" xfId="5" applyFont="1" applyFill="1" applyBorder="1" applyAlignment="1">
      <alignment horizontal="center"/>
    </xf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41" fillId="0" borderId="2" xfId="5" applyFont="1" applyFill="1" applyBorder="1" applyAlignment="1">
      <alignment wrapText="1"/>
    </xf>
    <xf numFmtId="0" fontId="41" fillId="0" borderId="1" xfId="4" applyFont="1" applyFill="1" applyBorder="1" applyAlignment="1">
      <alignment wrapText="1"/>
    </xf>
    <xf numFmtId="0" fontId="41" fillId="0" borderId="1" xfId="4" applyFont="1" applyFill="1" applyBorder="1" applyAlignment="1">
      <alignment wrapText="1"/>
    </xf>
    <xf numFmtId="0" fontId="3" fillId="2" borderId="0" xfId="5" applyFont="1" applyFill="1" applyBorder="1" applyAlignment="1">
      <alignment horizontal="center"/>
    </xf>
    <xf numFmtId="0" fontId="3" fillId="0" borderId="1" xfId="4" applyFont="1" applyFill="1" applyBorder="1" applyAlignment="1">
      <alignment wrapText="1"/>
    </xf>
    <xf numFmtId="0" fontId="23" fillId="0" borderId="1" xfId="4" applyFont="1" applyFill="1" applyBorder="1" applyAlignment="1">
      <alignment wrapText="1"/>
    </xf>
    <xf numFmtId="0" fontId="25" fillId="0" borderId="1" xfId="4" applyFont="1" applyFill="1" applyBorder="1" applyAlignment="1">
      <alignment wrapText="1"/>
    </xf>
    <xf numFmtId="0" fontId="36" fillId="0" borderId="1" xfId="4" applyFont="1" applyFill="1" applyBorder="1" applyAlignment="1">
      <alignment wrapText="1"/>
    </xf>
    <xf numFmtId="0" fontId="42" fillId="0" borderId="0" xfId="0" applyFont="1" applyAlignment="1">
      <alignment wrapText="1"/>
    </xf>
    <xf numFmtId="0" fontId="43" fillId="0" borderId="0" xfId="0" applyFont="1" applyAlignment="1">
      <alignment wrapText="1"/>
    </xf>
    <xf numFmtId="0" fontId="0" fillId="0" borderId="0" xfId="0" applyAlignment="1">
      <alignment wrapText="1"/>
    </xf>
    <xf numFmtId="0" fontId="38" fillId="0" borderId="0" xfId="0" applyFont="1" applyAlignment="1">
      <alignment wrapText="1"/>
    </xf>
    <xf numFmtId="0" fontId="21" fillId="0" borderId="0" xfId="0" applyFont="1" applyAlignment="1">
      <alignment wrapText="1"/>
    </xf>
    <xf numFmtId="0" fontId="0" fillId="0" borderId="28" xfId="0" applyBorder="1" applyAlignment="1" applyProtection="1">
      <alignment wrapText="1"/>
      <protection hidden="1"/>
    </xf>
    <xf numFmtId="0" fontId="0" fillId="0" borderId="33" xfId="0" applyBorder="1" applyAlignment="1" applyProtection="1">
      <alignment wrapText="1"/>
      <protection hidden="1"/>
    </xf>
    <xf numFmtId="0" fontId="0" fillId="0" borderId="34" xfId="0" applyBorder="1" applyAlignment="1" applyProtection="1">
      <alignment wrapText="1"/>
      <protection hidden="1"/>
    </xf>
    <xf numFmtId="0" fontId="21" fillId="0" borderId="35" xfId="0" applyFont="1" applyBorder="1" applyAlignment="1" applyProtection="1">
      <protection hidden="1"/>
    </xf>
    <xf numFmtId="0" fontId="21" fillId="0" borderId="36" xfId="0" applyFont="1" applyBorder="1" applyAlignment="1"/>
    <xf numFmtId="0" fontId="16" fillId="9" borderId="37" xfId="0" applyFont="1" applyFill="1" applyBorder="1" applyAlignment="1" applyProtection="1">
      <alignment horizontal="center" vertical="center" wrapText="1"/>
      <protection hidden="1"/>
    </xf>
    <xf numFmtId="0" fontId="21" fillId="9" borderId="38" xfId="0" applyFont="1" applyFill="1" applyBorder="1" applyAlignment="1">
      <alignment horizontal="center" vertical="center" wrapText="1"/>
    </xf>
    <xf numFmtId="0" fontId="4" fillId="9" borderId="37" xfId="0" applyFont="1" applyFill="1" applyBorder="1" applyAlignment="1" applyProtection="1">
      <alignment horizontal="center" vertical="center" wrapText="1"/>
      <protection hidden="1"/>
    </xf>
    <xf numFmtId="0" fontId="4" fillId="9" borderId="38" xfId="0" applyFont="1" applyFill="1" applyBorder="1" applyAlignment="1" applyProtection="1">
      <alignment horizontal="center" vertical="center" wrapText="1"/>
      <protection hidden="1"/>
    </xf>
    <xf numFmtId="4" fontId="21" fillId="4" borderId="17" xfId="0" applyNumberFormat="1" applyFont="1" applyFill="1" applyBorder="1" applyProtection="1">
      <protection hidden="1"/>
    </xf>
    <xf numFmtId="4" fontId="21" fillId="8" borderId="17" xfId="0" applyNumberFormat="1" applyFont="1" applyFill="1" applyBorder="1" applyProtection="1">
      <protection hidden="1"/>
    </xf>
    <xf numFmtId="4" fontId="4" fillId="4" borderId="6" xfId="0" applyNumberFormat="1" applyFont="1" applyFill="1" applyBorder="1" applyAlignment="1" applyProtection="1">
      <alignment vertical="center" wrapText="1"/>
      <protection hidden="1"/>
    </xf>
    <xf numFmtId="4" fontId="4" fillId="9" borderId="6" xfId="0" applyNumberFormat="1" applyFont="1" applyFill="1" applyBorder="1" applyAlignment="1" applyProtection="1">
      <alignment vertical="center" wrapText="1"/>
      <protection hidden="1"/>
    </xf>
  </cellXfs>
  <cellStyles count="6">
    <cellStyle name="Čárka 2" xfId="1"/>
    <cellStyle name="Normální" xfId="0" builtinId="0"/>
    <cellStyle name="Normální 2" xfId="2"/>
    <cellStyle name="Normální_Ciselnik_statEU_x_FADN" xfId="3"/>
    <cellStyle name="Normální_Hierarchie_EUstat" xfId="4"/>
    <cellStyle name="Normální_Struktura_EUstat" xfId="5"/>
  </cellStyles>
  <dxfs count="3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/>
  <dimension ref="A1:M80"/>
  <sheetViews>
    <sheetView tabSelected="1" zoomScale="55" zoomScaleNormal="55" workbookViewId="0">
      <pane ySplit="17" topLeftCell="A18" activePane="bottomLeft" state="frozen"/>
      <selection pane="bottomLeft" activeCell="D18" sqref="D18"/>
    </sheetView>
  </sheetViews>
  <sheetFormatPr defaultRowHeight="19.5" customHeight="1" x14ac:dyDescent="0.25"/>
  <cols>
    <col min="1" max="1" width="17.85546875" style="11" customWidth="1"/>
    <col min="2" max="2" width="81.5703125" style="11" customWidth="1"/>
    <col min="3" max="4" width="22.7109375" style="11" customWidth="1"/>
    <col min="5" max="5" width="24.7109375" style="11" customWidth="1"/>
    <col min="6" max="6" width="28.7109375" style="11" customWidth="1"/>
    <col min="7" max="7" width="28.42578125" style="11" customWidth="1"/>
    <col min="8" max="8" width="25" style="11" customWidth="1"/>
    <col min="9" max="11" width="25" style="11" hidden="1" customWidth="1"/>
    <col min="12" max="14" width="25" style="11" customWidth="1"/>
    <col min="15" max="16384" width="9.140625" style="11"/>
  </cols>
  <sheetData>
    <row r="1" spans="1:11" ht="21" customHeight="1" thickBot="1" x14ac:dyDescent="0.4">
      <c r="A1" s="41" t="s">
        <v>352</v>
      </c>
    </row>
    <row r="2" spans="1:11" ht="70.5" customHeight="1" thickBot="1" x14ac:dyDescent="0.3">
      <c r="A2" s="53" t="s">
        <v>326</v>
      </c>
      <c r="B2" s="54" t="s">
        <v>13</v>
      </c>
      <c r="C2" s="54" t="s">
        <v>330</v>
      </c>
      <c r="D2" s="54" t="s">
        <v>328</v>
      </c>
      <c r="E2" s="55" t="s">
        <v>329</v>
      </c>
      <c r="F2" s="55" t="s">
        <v>349</v>
      </c>
    </row>
    <row r="3" spans="1:11" ht="38.25" customHeight="1" thickTop="1" thickBot="1" x14ac:dyDescent="0.3">
      <c r="A3" s="35">
        <f>INDEX(A$6:A$13,MATCH(1,$J$6:$J$13,0))</f>
        <v>8</v>
      </c>
      <c r="B3" s="36" t="str">
        <f>INDEX(B$6:B$13,MATCH(1,$J$6:$J$13,0))</f>
        <v>Smíšená výroba (odpovídá celkové hodnotě SO podniku)</v>
      </c>
      <c r="C3" s="37">
        <f>INDEX(C$6:C$13,MATCH(1,$J$6:$J$13,0))</f>
        <v>380000</v>
      </c>
      <c r="D3" s="37">
        <f>D14</f>
        <v>0</v>
      </c>
      <c r="E3" s="38" t="str">
        <f>IF(D3&gt;=C3,"splnil","nesplnil")</f>
        <v>nesplnil</v>
      </c>
      <c r="F3" s="38" t="str">
        <f>IF(D3&gt;=F5,"nesplnil","splnil")</f>
        <v>splnil</v>
      </c>
    </row>
    <row r="4" spans="1:11" ht="4.5" customHeight="1" thickBot="1" x14ac:dyDescent="0.3"/>
    <row r="5" spans="1:11" ht="59.25" customHeight="1" thickBot="1" x14ac:dyDescent="0.3">
      <c r="A5" s="56" t="s">
        <v>326</v>
      </c>
      <c r="B5" s="57" t="s">
        <v>13</v>
      </c>
      <c r="C5" s="58" t="s">
        <v>338</v>
      </c>
      <c r="D5" s="58" t="s">
        <v>335</v>
      </c>
      <c r="F5" s="34">
        <v>3440000</v>
      </c>
      <c r="G5" s="52" t="s">
        <v>350</v>
      </c>
      <c r="I5" s="22" t="s">
        <v>332</v>
      </c>
      <c r="J5" s="22" t="s">
        <v>331</v>
      </c>
      <c r="K5" s="23" t="s">
        <v>303</v>
      </c>
    </row>
    <row r="6" spans="1:11" ht="19.5" customHeight="1" thickTop="1" thickBot="1" x14ac:dyDescent="0.3">
      <c r="A6" s="59">
        <v>1</v>
      </c>
      <c r="B6" s="60" t="s">
        <v>0</v>
      </c>
      <c r="C6" s="61">
        <v>420000</v>
      </c>
      <c r="D6" s="62">
        <f>INDEX(Propocet_ciselniky!$C$19:$C$26,MATCH(Tabulky_zadani!A6,Propocet_ciselniky!$A$19:$A$26,0))</f>
        <v>0</v>
      </c>
      <c r="I6" s="24" t="e">
        <f t="shared" ref="I6:I13" si="0">D6/$D$14*100</f>
        <v>#DIV/0!</v>
      </c>
      <c r="J6" s="25">
        <f>IF(D6&gt;D$14/3*2,1,0)</f>
        <v>0</v>
      </c>
      <c r="K6" s="26" t="s">
        <v>137</v>
      </c>
    </row>
    <row r="7" spans="1:11" ht="19.5" customHeight="1" x14ac:dyDescent="0.25">
      <c r="A7" s="63">
        <v>2</v>
      </c>
      <c r="B7" s="64" t="s">
        <v>3</v>
      </c>
      <c r="C7" s="65">
        <v>240000</v>
      </c>
      <c r="D7" s="66">
        <f>INDEX(Propocet_ciselniky!$C$19:$C$26,MATCH(Tabulky_zadani!A7,Propocet_ciselniky!$A$19:$A$26,0))</f>
        <v>0</v>
      </c>
      <c r="F7" s="108" t="s">
        <v>370</v>
      </c>
      <c r="G7" s="109"/>
      <c r="I7" s="27" t="e">
        <f t="shared" si="0"/>
        <v>#DIV/0!</v>
      </c>
      <c r="J7" s="28">
        <f>IF(D7&gt;D$14/3*2,1,0)</f>
        <v>0</v>
      </c>
      <c r="K7" s="29" t="s">
        <v>138</v>
      </c>
    </row>
    <row r="8" spans="1:11" ht="19.5" customHeight="1" thickBot="1" x14ac:dyDescent="0.3">
      <c r="A8" s="63">
        <v>3</v>
      </c>
      <c r="B8" s="64" t="s">
        <v>14</v>
      </c>
      <c r="C8" s="65">
        <v>310000</v>
      </c>
      <c r="D8" s="66">
        <f>INDEX(Propocet_ciselniky!$C$19:$C$26,MATCH(Tabulky_zadani!A8,Propocet_ciselniky!$A$19:$A$26,0))</f>
        <v>0</v>
      </c>
      <c r="F8" s="114">
        <f>SUM(D18:D56)</f>
        <v>0</v>
      </c>
      <c r="G8" s="46" t="s">
        <v>371</v>
      </c>
      <c r="I8" s="27" t="e">
        <f t="shared" si="0"/>
        <v>#DIV/0!</v>
      </c>
      <c r="J8" s="28">
        <f>IF(D8&gt;D$14/3*2,1,0)</f>
        <v>0</v>
      </c>
      <c r="K8" s="29">
        <v>20404</v>
      </c>
    </row>
    <row r="9" spans="1:11" ht="19.5" customHeight="1" x14ac:dyDescent="0.25">
      <c r="A9" s="63">
        <v>4</v>
      </c>
      <c r="B9" s="64" t="s">
        <v>15</v>
      </c>
      <c r="C9" s="65">
        <v>370000</v>
      </c>
      <c r="D9" s="66">
        <f>INDEX(Propocet_ciselniky!$C$19:$C$26,MATCH(Tabulky_zadani!A9,Propocet_ciselniky!$A$19:$A$26,0))</f>
        <v>0</v>
      </c>
      <c r="F9" s="108" t="s">
        <v>372</v>
      </c>
      <c r="G9" s="109"/>
      <c r="I9" s="27" t="e">
        <f t="shared" si="0"/>
        <v>#DIV/0!</v>
      </c>
      <c r="J9" s="28">
        <f>IF(AND(D9&gt;D$14/3*2,D8&lt;=D$14/3*2),1,0)</f>
        <v>0</v>
      </c>
      <c r="K9" s="29" t="s">
        <v>320</v>
      </c>
    </row>
    <row r="10" spans="1:11" ht="19.5" customHeight="1" thickBot="1" x14ac:dyDescent="0.3">
      <c r="A10" s="63">
        <v>5</v>
      </c>
      <c r="B10" s="64" t="s">
        <v>8</v>
      </c>
      <c r="C10" s="65">
        <v>570000</v>
      </c>
      <c r="D10" s="66">
        <f>INDEX(Propocet_ciselniky!$C$19:$C$26,MATCH(Tabulky_zadani!A10,Propocet_ciselniky!$A$19:$A$26,0))</f>
        <v>0</v>
      </c>
      <c r="F10" s="115">
        <f>SUM(G58:G76)</f>
        <v>0</v>
      </c>
      <c r="G10" s="46" t="s">
        <v>374</v>
      </c>
      <c r="I10" s="27" t="e">
        <f t="shared" si="0"/>
        <v>#DIV/0!</v>
      </c>
      <c r="J10" s="28">
        <f>IF(AND(D$10&gt;K$14/4*3,K$14&gt;D$11/10*1,D$11&gt;D$14/3*2),1,0)</f>
        <v>0</v>
      </c>
      <c r="K10" s="29" t="s">
        <v>319</v>
      </c>
    </row>
    <row r="11" spans="1:11" ht="19.5" customHeight="1" x14ac:dyDescent="0.25">
      <c r="A11" s="63">
        <v>6</v>
      </c>
      <c r="B11" s="64" t="s">
        <v>316</v>
      </c>
      <c r="C11" s="65">
        <v>240000</v>
      </c>
      <c r="D11" s="66">
        <f>INDEX(Propocet_ciselniky!$C$19:$C$26,MATCH(Tabulky_zadani!A11,Propocet_ciselniky!$A$19:$A$26,0))</f>
        <v>0</v>
      </c>
      <c r="I11" s="27" t="e">
        <f t="shared" si="0"/>
        <v>#DIV/0!</v>
      </c>
      <c r="J11" s="28">
        <f>IF(AND(OR(D$10&lt;=K$14/4*3,K$14&lt;=D$11/10*1),D$11&gt;D$14/3*2),1,0)</f>
        <v>0</v>
      </c>
      <c r="K11" s="29" t="s">
        <v>321</v>
      </c>
    </row>
    <row r="12" spans="1:11" ht="19.5" customHeight="1" x14ac:dyDescent="0.25">
      <c r="A12" s="63">
        <v>7</v>
      </c>
      <c r="B12" s="64" t="s">
        <v>337</v>
      </c>
      <c r="C12" s="65">
        <v>370000</v>
      </c>
      <c r="D12" s="66">
        <f>INDEX(Propocet_ciselniky!$C$19:$C$26,MATCH(Tabulky_zadani!A12,Propocet_ciselniky!$A$19:$A$26,0))</f>
        <v>0</v>
      </c>
      <c r="I12" s="27" t="e">
        <f t="shared" si="0"/>
        <v>#DIV/0!</v>
      </c>
      <c r="J12" s="28">
        <f>IF(D12&gt;D$14/3*2,1,0)</f>
        <v>0</v>
      </c>
      <c r="K12" s="29" t="s">
        <v>142</v>
      </c>
    </row>
    <row r="13" spans="1:11" ht="19.5" customHeight="1" thickBot="1" x14ac:dyDescent="0.3">
      <c r="A13" s="12">
        <v>8</v>
      </c>
      <c r="B13" s="40" t="s">
        <v>322</v>
      </c>
      <c r="C13" s="13">
        <v>380000</v>
      </c>
      <c r="D13" s="39">
        <f>INDEX(Propocet_ciselniky!$C$19:$C$26,MATCH(Tabulky_zadani!A13,Propocet_ciselniky!$A$19:$A$26,0))</f>
        <v>0</v>
      </c>
      <c r="I13" s="30" t="e">
        <f t="shared" si="0"/>
        <v>#DIV/0!</v>
      </c>
      <c r="J13" s="31">
        <f>IF(SUM($J$6:$J$12)=0,1,0)</f>
        <v>1</v>
      </c>
      <c r="K13" s="32" t="s">
        <v>325</v>
      </c>
    </row>
    <row r="14" spans="1:11" ht="19.5" customHeight="1" x14ac:dyDescent="0.25">
      <c r="A14" s="14"/>
      <c r="B14" s="15"/>
      <c r="C14" s="67" t="s">
        <v>346</v>
      </c>
      <c r="D14" s="68">
        <f>SUM($F$18:$F$77)</f>
        <v>0</v>
      </c>
      <c r="I14" s="21"/>
      <c r="J14" s="33" t="s">
        <v>140</v>
      </c>
      <c r="K14" s="27">
        <f>SUM($F$58:$F$68)</f>
        <v>0</v>
      </c>
    </row>
    <row r="15" spans="1:11" ht="5.25" customHeight="1" thickBot="1" x14ac:dyDescent="0.3"/>
    <row r="16" spans="1:11" ht="60" customHeight="1" thickBot="1" x14ac:dyDescent="0.3">
      <c r="A16" s="112" t="s">
        <v>334</v>
      </c>
      <c r="B16" s="112" t="s">
        <v>333</v>
      </c>
      <c r="C16" s="69" t="s">
        <v>341</v>
      </c>
      <c r="D16" s="20" t="s">
        <v>347</v>
      </c>
      <c r="E16" s="70" t="s">
        <v>136</v>
      </c>
      <c r="F16" s="70" t="s">
        <v>134</v>
      </c>
      <c r="G16" s="70" t="s">
        <v>134</v>
      </c>
      <c r="H16" s="70" t="s">
        <v>134</v>
      </c>
      <c r="I16" s="16" t="s">
        <v>343</v>
      </c>
    </row>
    <row r="17" spans="1:9" ht="45.75" customHeight="1" thickBot="1" x14ac:dyDescent="0.3">
      <c r="A17" s="113"/>
      <c r="B17" s="113"/>
      <c r="C17" s="70" t="s">
        <v>340</v>
      </c>
      <c r="D17" s="20" t="s">
        <v>348</v>
      </c>
      <c r="E17" s="70" t="s">
        <v>342</v>
      </c>
      <c r="F17" s="70" t="s">
        <v>327</v>
      </c>
      <c r="G17" s="70" t="s">
        <v>372</v>
      </c>
      <c r="H17" s="70" t="s">
        <v>373</v>
      </c>
      <c r="I17" s="16" t="s">
        <v>344</v>
      </c>
    </row>
    <row r="18" spans="1:9" ht="20.25" customHeight="1" thickBot="1" x14ac:dyDescent="0.3">
      <c r="A18" s="71" t="s">
        <v>22</v>
      </c>
      <c r="B18" s="71" t="s">
        <v>339</v>
      </c>
      <c r="C18" s="72">
        <v>18486</v>
      </c>
      <c r="D18" s="116"/>
      <c r="E18" s="73" t="s">
        <v>317</v>
      </c>
      <c r="F18" s="73">
        <f>IF(COUNTBLANK(D18)=1,0,C18*D18)</f>
        <v>0</v>
      </c>
      <c r="H18" s="18"/>
      <c r="I18" s="18"/>
    </row>
    <row r="19" spans="1:9" ht="20.25" customHeight="1" thickBot="1" x14ac:dyDescent="0.3">
      <c r="A19" s="71" t="s">
        <v>24</v>
      </c>
      <c r="B19" s="71" t="s">
        <v>25</v>
      </c>
      <c r="C19" s="72">
        <v>15673</v>
      </c>
      <c r="D19" s="116"/>
      <c r="E19" s="73" t="s">
        <v>317</v>
      </c>
      <c r="F19" s="73">
        <f t="shared" ref="F19:F77" si="1">IF(COUNTBLANK(D19)=1,0,C19*D19)</f>
        <v>0</v>
      </c>
      <c r="H19" s="18"/>
      <c r="I19" s="18"/>
    </row>
    <row r="20" spans="1:9" ht="20.25" customHeight="1" thickBot="1" x14ac:dyDescent="0.3">
      <c r="A20" s="71" t="s">
        <v>26</v>
      </c>
      <c r="B20" s="71" t="s">
        <v>27</v>
      </c>
      <c r="C20" s="72">
        <v>16384</v>
      </c>
      <c r="D20" s="116"/>
      <c r="E20" s="73" t="s">
        <v>317</v>
      </c>
      <c r="F20" s="73">
        <f t="shared" si="1"/>
        <v>0</v>
      </c>
      <c r="H20" s="18"/>
      <c r="I20" s="18"/>
    </row>
    <row r="21" spans="1:9" ht="20.25" customHeight="1" thickBot="1" x14ac:dyDescent="0.3">
      <c r="A21" s="71" t="s">
        <v>28</v>
      </c>
      <c r="B21" s="71" t="s">
        <v>29</v>
      </c>
      <c r="C21" s="72">
        <v>11669</v>
      </c>
      <c r="D21" s="116"/>
      <c r="E21" s="73" t="s">
        <v>317</v>
      </c>
      <c r="F21" s="73">
        <f t="shared" si="1"/>
        <v>0</v>
      </c>
      <c r="I21" s="18"/>
    </row>
    <row r="22" spans="1:9" ht="20.25" customHeight="1" thickBot="1" x14ac:dyDescent="0.3">
      <c r="A22" s="71" t="s">
        <v>30</v>
      </c>
      <c r="B22" s="71" t="s">
        <v>31</v>
      </c>
      <c r="C22" s="72">
        <v>25117</v>
      </c>
      <c r="D22" s="116"/>
      <c r="E22" s="73" t="s">
        <v>317</v>
      </c>
      <c r="F22" s="73">
        <f t="shared" si="1"/>
        <v>0</v>
      </c>
      <c r="I22" s="18"/>
    </row>
    <row r="23" spans="1:9" ht="20.25" customHeight="1" thickBot="1" x14ac:dyDescent="0.3">
      <c r="A23" s="71" t="s">
        <v>32</v>
      </c>
      <c r="B23" s="71" t="s">
        <v>33</v>
      </c>
      <c r="C23" s="72">
        <v>13285</v>
      </c>
      <c r="D23" s="116"/>
      <c r="E23" s="73" t="s">
        <v>317</v>
      </c>
      <c r="F23" s="73">
        <f t="shared" si="1"/>
        <v>0</v>
      </c>
      <c r="I23" s="18"/>
    </row>
    <row r="24" spans="1:9" ht="20.25" customHeight="1" thickBot="1" x14ac:dyDescent="0.3">
      <c r="A24" s="71" t="s">
        <v>34</v>
      </c>
      <c r="B24" s="71" t="s">
        <v>35</v>
      </c>
      <c r="C24" s="72">
        <v>12195</v>
      </c>
      <c r="D24" s="116"/>
      <c r="E24" s="73" t="s">
        <v>317</v>
      </c>
      <c r="F24" s="73">
        <f t="shared" si="1"/>
        <v>0</v>
      </c>
      <c r="I24" s="18"/>
    </row>
    <row r="25" spans="1:9" ht="20.25" customHeight="1" thickBot="1" x14ac:dyDescent="0.3">
      <c r="A25" s="71" t="s">
        <v>36</v>
      </c>
      <c r="B25" s="71" t="s">
        <v>37</v>
      </c>
      <c r="C25" s="72">
        <v>94258</v>
      </c>
      <c r="D25" s="116"/>
      <c r="E25" s="73" t="s">
        <v>317</v>
      </c>
      <c r="F25" s="73">
        <f t="shared" si="1"/>
        <v>0</v>
      </c>
      <c r="I25" s="18"/>
    </row>
    <row r="26" spans="1:9" ht="20.25" customHeight="1" thickBot="1" x14ac:dyDescent="0.3">
      <c r="A26" s="71" t="s">
        <v>38</v>
      </c>
      <c r="B26" s="71" t="s">
        <v>39</v>
      </c>
      <c r="C26" s="72">
        <v>52952</v>
      </c>
      <c r="D26" s="116"/>
      <c r="E26" s="73" t="s">
        <v>317</v>
      </c>
      <c r="F26" s="73">
        <f t="shared" si="1"/>
        <v>0</v>
      </c>
      <c r="I26" s="18"/>
    </row>
    <row r="27" spans="1:9" ht="20.25" customHeight="1" thickBot="1" x14ac:dyDescent="0.3">
      <c r="A27" s="71" t="s">
        <v>40</v>
      </c>
      <c r="B27" s="71" t="s">
        <v>41</v>
      </c>
      <c r="C27" s="72">
        <v>20011</v>
      </c>
      <c r="D27" s="116"/>
      <c r="E27" s="73" t="s">
        <v>317</v>
      </c>
      <c r="F27" s="73">
        <f t="shared" si="1"/>
        <v>0</v>
      </c>
      <c r="I27" s="17">
        <f>IF(SUM($D$58:$D$68)&gt;0,1,0)</f>
        <v>0</v>
      </c>
    </row>
    <row r="28" spans="1:9" ht="20.25" customHeight="1" thickBot="1" x14ac:dyDescent="0.3">
      <c r="A28" s="71" t="s">
        <v>42</v>
      </c>
      <c r="B28" s="71" t="s">
        <v>43</v>
      </c>
      <c r="C28" s="72">
        <v>174707</v>
      </c>
      <c r="D28" s="116"/>
      <c r="E28" s="73" t="s">
        <v>317</v>
      </c>
      <c r="F28" s="73">
        <f t="shared" si="1"/>
        <v>0</v>
      </c>
      <c r="I28" s="18"/>
    </row>
    <row r="29" spans="1:9" ht="20.25" customHeight="1" thickBot="1" x14ac:dyDescent="0.3">
      <c r="A29" s="71" t="s">
        <v>44</v>
      </c>
      <c r="B29" s="71" t="s">
        <v>45</v>
      </c>
      <c r="C29" s="72">
        <v>22226</v>
      </c>
      <c r="D29" s="116"/>
      <c r="E29" s="73" t="s">
        <v>317</v>
      </c>
      <c r="F29" s="73">
        <f t="shared" si="1"/>
        <v>0</v>
      </c>
      <c r="I29" s="18"/>
    </row>
    <row r="30" spans="1:9" ht="20.25" customHeight="1" thickBot="1" x14ac:dyDescent="0.3">
      <c r="A30" s="71" t="s">
        <v>46</v>
      </c>
      <c r="B30" s="71" t="s">
        <v>47</v>
      </c>
      <c r="C30" s="72">
        <v>17112</v>
      </c>
      <c r="D30" s="116"/>
      <c r="E30" s="73" t="s">
        <v>317</v>
      </c>
      <c r="F30" s="73">
        <f t="shared" si="1"/>
        <v>0</v>
      </c>
      <c r="I30" s="18"/>
    </row>
    <row r="31" spans="1:9" ht="20.25" customHeight="1" thickBot="1" x14ac:dyDescent="0.3">
      <c r="A31" s="71" t="s">
        <v>48</v>
      </c>
      <c r="B31" s="71" t="s">
        <v>49</v>
      </c>
      <c r="C31" s="72">
        <v>16616</v>
      </c>
      <c r="D31" s="116"/>
      <c r="E31" s="73" t="s">
        <v>317</v>
      </c>
      <c r="F31" s="73">
        <f t="shared" si="1"/>
        <v>0</v>
      </c>
      <c r="H31" s="18"/>
      <c r="I31" s="18"/>
    </row>
    <row r="32" spans="1:9" ht="20.25" customHeight="1" thickBot="1" x14ac:dyDescent="0.3">
      <c r="A32" s="71" t="s">
        <v>50</v>
      </c>
      <c r="B32" s="71" t="s">
        <v>51</v>
      </c>
      <c r="C32" s="72">
        <v>12727</v>
      </c>
      <c r="D32" s="116"/>
      <c r="E32" s="73" t="s">
        <v>317</v>
      </c>
      <c r="F32" s="73">
        <f t="shared" si="1"/>
        <v>0</v>
      </c>
      <c r="H32" s="18"/>
      <c r="I32" s="18"/>
    </row>
    <row r="33" spans="1:9" ht="20.25" customHeight="1" thickBot="1" x14ac:dyDescent="0.3">
      <c r="A33" s="71" t="s">
        <v>52</v>
      </c>
      <c r="B33" s="71" t="s">
        <v>53</v>
      </c>
      <c r="C33" s="72">
        <v>20695</v>
      </c>
      <c r="D33" s="116"/>
      <c r="E33" s="73" t="s">
        <v>317</v>
      </c>
      <c r="F33" s="73">
        <f t="shared" si="1"/>
        <v>0</v>
      </c>
      <c r="H33" s="18"/>
      <c r="I33" s="18"/>
    </row>
    <row r="34" spans="1:9" ht="20.25" customHeight="1" thickBot="1" x14ac:dyDescent="0.3">
      <c r="A34" s="71" t="s">
        <v>54</v>
      </c>
      <c r="B34" s="71" t="s">
        <v>55</v>
      </c>
      <c r="C34" s="72">
        <v>7162</v>
      </c>
      <c r="D34" s="116"/>
      <c r="E34" s="73" t="s">
        <v>317</v>
      </c>
      <c r="F34" s="73">
        <f t="shared" si="1"/>
        <v>0</v>
      </c>
      <c r="H34" s="18"/>
      <c r="I34" s="18"/>
    </row>
    <row r="35" spans="1:9" ht="20.25" customHeight="1" thickBot="1" x14ac:dyDescent="0.3">
      <c r="A35" s="71" t="s">
        <v>56</v>
      </c>
      <c r="B35" s="71" t="s">
        <v>57</v>
      </c>
      <c r="C35" s="72">
        <v>33784</v>
      </c>
      <c r="D35" s="116"/>
      <c r="E35" s="73" t="s">
        <v>317</v>
      </c>
      <c r="F35" s="73">
        <f t="shared" si="1"/>
        <v>0</v>
      </c>
      <c r="H35" s="18"/>
      <c r="I35" s="18"/>
    </row>
    <row r="36" spans="1:9" ht="20.25" customHeight="1" thickBot="1" x14ac:dyDescent="0.3">
      <c r="A36" s="71" t="s">
        <v>58</v>
      </c>
      <c r="B36" s="71" t="s">
        <v>59</v>
      </c>
      <c r="C36" s="72">
        <v>108324</v>
      </c>
      <c r="D36" s="116"/>
      <c r="E36" s="73" t="s">
        <v>317</v>
      </c>
      <c r="F36" s="73">
        <f t="shared" si="1"/>
        <v>0</v>
      </c>
      <c r="H36" s="18"/>
      <c r="I36" s="18"/>
    </row>
    <row r="37" spans="1:9" ht="20.25" customHeight="1" thickBot="1" x14ac:dyDescent="0.3">
      <c r="A37" s="71" t="s">
        <v>60</v>
      </c>
      <c r="B37" s="71" t="s">
        <v>61</v>
      </c>
      <c r="C37" s="72">
        <v>7500</v>
      </c>
      <c r="D37" s="116"/>
      <c r="E37" s="73" t="s">
        <v>317</v>
      </c>
      <c r="F37" s="73">
        <f t="shared" si="1"/>
        <v>0</v>
      </c>
      <c r="H37" s="18"/>
      <c r="I37" s="18"/>
    </row>
    <row r="38" spans="1:9" ht="20.25" customHeight="1" thickBot="1" x14ac:dyDescent="0.3">
      <c r="A38" s="71" t="s">
        <v>62</v>
      </c>
      <c r="B38" s="71" t="s">
        <v>391</v>
      </c>
      <c r="C38" s="72">
        <v>177953</v>
      </c>
      <c r="D38" s="116"/>
      <c r="E38" s="73" t="s">
        <v>317</v>
      </c>
      <c r="F38" s="73">
        <f t="shared" si="1"/>
        <v>0</v>
      </c>
      <c r="H38" s="18"/>
      <c r="I38" s="18"/>
    </row>
    <row r="39" spans="1:9" ht="20.25" customHeight="1" thickBot="1" x14ac:dyDescent="0.3">
      <c r="A39" s="71" t="s">
        <v>64</v>
      </c>
      <c r="B39" s="71" t="s">
        <v>392</v>
      </c>
      <c r="C39" s="72">
        <v>338110</v>
      </c>
      <c r="D39" s="116"/>
      <c r="E39" s="73" t="s">
        <v>317</v>
      </c>
      <c r="F39" s="73">
        <f t="shared" si="1"/>
        <v>0</v>
      </c>
      <c r="H39" s="18"/>
      <c r="I39" s="18"/>
    </row>
    <row r="40" spans="1:9" ht="20.25" customHeight="1" thickBot="1" x14ac:dyDescent="0.3">
      <c r="A40" s="71" t="s">
        <v>66</v>
      </c>
      <c r="B40" s="71" t="s">
        <v>393</v>
      </c>
      <c r="C40" s="72">
        <v>4626767</v>
      </c>
      <c r="D40" s="116"/>
      <c r="E40" s="73" t="s">
        <v>317</v>
      </c>
      <c r="F40" s="73">
        <f t="shared" si="1"/>
        <v>0</v>
      </c>
      <c r="H40" s="18"/>
      <c r="I40" s="18"/>
    </row>
    <row r="41" spans="1:9" ht="20.25" customHeight="1" thickBot="1" x14ac:dyDescent="0.3">
      <c r="A41" s="71" t="s">
        <v>68</v>
      </c>
      <c r="B41" s="71" t="s">
        <v>394</v>
      </c>
      <c r="C41" s="72">
        <v>2261700</v>
      </c>
      <c r="D41" s="116"/>
      <c r="E41" s="73" t="s">
        <v>317</v>
      </c>
      <c r="F41" s="73">
        <f t="shared" si="1"/>
        <v>0</v>
      </c>
      <c r="H41" s="18"/>
      <c r="I41" s="18"/>
    </row>
    <row r="42" spans="1:9" ht="20.25" customHeight="1" thickBot="1" x14ac:dyDescent="0.3">
      <c r="A42" s="71" t="s">
        <v>70</v>
      </c>
      <c r="B42" s="71" t="s">
        <v>395</v>
      </c>
      <c r="C42" s="72">
        <v>5378100</v>
      </c>
      <c r="D42" s="116"/>
      <c r="E42" s="73" t="s">
        <v>317</v>
      </c>
      <c r="F42" s="73">
        <f t="shared" si="1"/>
        <v>0</v>
      </c>
      <c r="H42" s="18"/>
      <c r="I42" s="18"/>
    </row>
    <row r="43" spans="1:9" ht="20.25" customHeight="1" thickBot="1" x14ac:dyDescent="0.3">
      <c r="A43" s="71" t="s">
        <v>72</v>
      </c>
      <c r="B43" s="71" t="s">
        <v>73</v>
      </c>
      <c r="C43" s="72">
        <v>11177</v>
      </c>
      <c r="D43" s="116"/>
      <c r="E43" s="71" t="s">
        <v>317</v>
      </c>
      <c r="F43" s="73">
        <f t="shared" si="1"/>
        <v>0</v>
      </c>
      <c r="H43" s="18"/>
      <c r="I43" s="17">
        <f>IF(SUM($D$58:$D$68)&gt;0,1,0)</f>
        <v>0</v>
      </c>
    </row>
    <row r="44" spans="1:9" ht="20.25" customHeight="1" thickBot="1" x14ac:dyDescent="0.3">
      <c r="A44" s="71" t="s">
        <v>74</v>
      </c>
      <c r="B44" s="71" t="s">
        <v>396</v>
      </c>
      <c r="C44" s="72">
        <v>14357</v>
      </c>
      <c r="D44" s="116"/>
      <c r="E44" s="71" t="s">
        <v>317</v>
      </c>
      <c r="F44" s="73">
        <f t="shared" si="1"/>
        <v>0</v>
      </c>
      <c r="H44" s="19"/>
      <c r="I44" s="18"/>
    </row>
    <row r="45" spans="1:9" ht="20.25" customHeight="1" thickBot="1" x14ac:dyDescent="0.3">
      <c r="A45" s="71" t="s">
        <v>76</v>
      </c>
      <c r="B45" s="71" t="s">
        <v>77</v>
      </c>
      <c r="C45" s="72">
        <v>9370</v>
      </c>
      <c r="D45" s="116"/>
      <c r="E45" s="71" t="s">
        <v>317</v>
      </c>
      <c r="F45" s="73">
        <f t="shared" si="1"/>
        <v>0</v>
      </c>
      <c r="H45" s="18"/>
      <c r="I45" s="18"/>
    </row>
    <row r="46" spans="1:9" ht="20.25" customHeight="1" thickBot="1" x14ac:dyDescent="0.3">
      <c r="A46" s="71" t="s">
        <v>78</v>
      </c>
      <c r="B46" s="71" t="s">
        <v>79</v>
      </c>
      <c r="C46" s="72">
        <v>0</v>
      </c>
      <c r="D46" s="116"/>
      <c r="E46" s="71" t="s">
        <v>317</v>
      </c>
      <c r="F46" s="73">
        <f t="shared" si="1"/>
        <v>0</v>
      </c>
      <c r="H46" s="18"/>
      <c r="I46" s="18"/>
    </row>
    <row r="47" spans="1:9" ht="20.25" customHeight="1" thickBot="1" x14ac:dyDescent="0.3">
      <c r="A47" s="71" t="s">
        <v>82</v>
      </c>
      <c r="B47" s="71" t="s">
        <v>83</v>
      </c>
      <c r="C47" s="72">
        <v>3118</v>
      </c>
      <c r="D47" s="116"/>
      <c r="E47" s="71" t="s">
        <v>317</v>
      </c>
      <c r="F47" s="73">
        <f t="shared" si="1"/>
        <v>0</v>
      </c>
      <c r="H47" s="18"/>
      <c r="I47" s="17">
        <f>IF(SUM($D$58:$D$68)&gt;0,1,0)</f>
        <v>0</v>
      </c>
    </row>
    <row r="48" spans="1:9" ht="20.25" customHeight="1" thickBot="1" x14ac:dyDescent="0.3">
      <c r="A48" s="71" t="s">
        <v>84</v>
      </c>
      <c r="B48" s="71" t="s">
        <v>351</v>
      </c>
      <c r="C48" s="72">
        <v>1002</v>
      </c>
      <c r="D48" s="116"/>
      <c r="E48" s="71" t="s">
        <v>317</v>
      </c>
      <c r="F48" s="73">
        <f t="shared" si="1"/>
        <v>0</v>
      </c>
      <c r="H48" s="19"/>
      <c r="I48" s="17">
        <f>IF(SUM($D$58:$D$68)&gt;0,1,0)</f>
        <v>0</v>
      </c>
    </row>
    <row r="49" spans="1:13" ht="20.25" customHeight="1" thickBot="1" x14ac:dyDescent="0.3">
      <c r="A49" s="71" t="s">
        <v>88</v>
      </c>
      <c r="B49" s="71" t="s">
        <v>89</v>
      </c>
      <c r="C49" s="72">
        <v>73233</v>
      </c>
      <c r="D49" s="116"/>
      <c r="E49" s="71" t="s">
        <v>317</v>
      </c>
      <c r="F49" s="73">
        <f t="shared" si="1"/>
        <v>0</v>
      </c>
      <c r="H49" s="19"/>
      <c r="I49" s="18"/>
    </row>
    <row r="50" spans="1:13" ht="20.25" customHeight="1" thickBot="1" x14ac:dyDescent="0.3">
      <c r="A50" s="71" t="s">
        <v>90</v>
      </c>
      <c r="B50" s="71" t="s">
        <v>91</v>
      </c>
      <c r="C50" s="72">
        <v>265538</v>
      </c>
      <c r="D50" s="116"/>
      <c r="E50" s="71" t="s">
        <v>317</v>
      </c>
      <c r="F50" s="73">
        <f t="shared" si="1"/>
        <v>0</v>
      </c>
      <c r="H50" s="18"/>
      <c r="I50" s="18"/>
    </row>
    <row r="51" spans="1:13" ht="20.25" customHeight="1" thickBot="1" x14ac:dyDescent="0.3">
      <c r="A51" s="71" t="s">
        <v>92</v>
      </c>
      <c r="B51" s="71" t="s">
        <v>93</v>
      </c>
      <c r="C51" s="72">
        <v>122079</v>
      </c>
      <c r="D51" s="116"/>
      <c r="E51" s="71" t="s">
        <v>317</v>
      </c>
      <c r="F51" s="73">
        <f t="shared" si="1"/>
        <v>0</v>
      </c>
      <c r="H51" s="18"/>
      <c r="I51" s="18"/>
    </row>
    <row r="52" spans="1:13" ht="20.25" customHeight="1" thickBot="1" x14ac:dyDescent="0.3">
      <c r="A52" s="71" t="s">
        <v>94</v>
      </c>
      <c r="B52" s="71" t="s">
        <v>397</v>
      </c>
      <c r="C52" s="72">
        <v>71472</v>
      </c>
      <c r="D52" s="116"/>
      <c r="E52" s="71" t="s">
        <v>317</v>
      </c>
      <c r="F52" s="73">
        <f t="shared" si="1"/>
        <v>0</v>
      </c>
      <c r="H52" s="18"/>
      <c r="I52" s="18"/>
    </row>
    <row r="53" spans="1:13" ht="20.25" customHeight="1" thickBot="1" x14ac:dyDescent="0.3">
      <c r="A53" s="71" t="s">
        <v>385</v>
      </c>
      <c r="B53" s="71" t="s">
        <v>402</v>
      </c>
      <c r="C53" s="72">
        <v>1000000</v>
      </c>
      <c r="D53" s="116"/>
      <c r="E53" s="73" t="s">
        <v>317</v>
      </c>
      <c r="F53" s="73">
        <f t="shared" si="1"/>
        <v>0</v>
      </c>
      <c r="H53" s="18"/>
      <c r="I53" s="18"/>
    </row>
    <row r="54" spans="1:13" ht="20.25" customHeight="1" thickBot="1" x14ac:dyDescent="0.3">
      <c r="A54" s="71" t="s">
        <v>386</v>
      </c>
      <c r="B54" s="71" t="s">
        <v>403</v>
      </c>
      <c r="C54" s="72">
        <v>1150000</v>
      </c>
      <c r="D54" s="116"/>
      <c r="E54" s="73" t="s">
        <v>317</v>
      </c>
      <c r="F54" s="73">
        <f t="shared" si="1"/>
        <v>0</v>
      </c>
      <c r="H54" s="18"/>
      <c r="I54" s="18"/>
    </row>
    <row r="55" spans="1:13" ht="20.25" customHeight="1" thickBot="1" x14ac:dyDescent="0.3">
      <c r="A55" s="71" t="s">
        <v>401</v>
      </c>
      <c r="B55" s="71" t="s">
        <v>404</v>
      </c>
      <c r="C55" s="72">
        <v>600000</v>
      </c>
      <c r="D55" s="116"/>
      <c r="E55" s="73" t="s">
        <v>317</v>
      </c>
      <c r="F55" s="73">
        <f t="shared" si="1"/>
        <v>0</v>
      </c>
      <c r="H55" s="18"/>
      <c r="I55" s="18"/>
    </row>
    <row r="56" spans="1:13" ht="20.25" customHeight="1" thickBot="1" x14ac:dyDescent="0.3">
      <c r="A56" s="71" t="s">
        <v>96</v>
      </c>
      <c r="B56" s="71" t="s">
        <v>97</v>
      </c>
      <c r="C56" s="72">
        <v>9500</v>
      </c>
      <c r="D56" s="116"/>
      <c r="E56" s="73" t="s">
        <v>317</v>
      </c>
      <c r="F56" s="73">
        <f t="shared" si="1"/>
        <v>0</v>
      </c>
      <c r="G56" s="110" t="s">
        <v>372</v>
      </c>
      <c r="H56" s="110" t="s">
        <v>373</v>
      </c>
      <c r="I56" s="18"/>
    </row>
    <row r="57" spans="1:13" ht="20.25" customHeight="1" thickBot="1" x14ac:dyDescent="0.3">
      <c r="A57" s="71" t="s">
        <v>98</v>
      </c>
      <c r="B57" s="71" t="s">
        <v>336</v>
      </c>
      <c r="C57" s="72">
        <v>7471.66</v>
      </c>
      <c r="D57" s="116"/>
      <c r="E57" s="73" t="s">
        <v>345</v>
      </c>
      <c r="F57" s="73">
        <f t="shared" si="1"/>
        <v>0</v>
      </c>
      <c r="G57" s="111"/>
      <c r="H57" s="111"/>
      <c r="I57" s="18"/>
    </row>
    <row r="58" spans="1:13" ht="20.25" customHeight="1" thickBot="1" x14ac:dyDescent="0.3">
      <c r="A58" s="71" t="s">
        <v>100</v>
      </c>
      <c r="B58" s="71" t="s">
        <v>101</v>
      </c>
      <c r="C58" s="72">
        <v>10400</v>
      </c>
      <c r="D58" s="116"/>
      <c r="E58" s="73" t="s">
        <v>318</v>
      </c>
      <c r="F58" s="73">
        <f t="shared" si="1"/>
        <v>0</v>
      </c>
      <c r="G58" s="117">
        <f>D58*H58</f>
        <v>0</v>
      </c>
      <c r="H58" s="74">
        <v>0.8</v>
      </c>
      <c r="I58" s="18"/>
    </row>
    <row r="59" spans="1:13" ht="20.25" customHeight="1" thickBot="1" x14ac:dyDescent="0.3">
      <c r="A59" s="71" t="s">
        <v>102</v>
      </c>
      <c r="B59" s="71" t="s">
        <v>103</v>
      </c>
      <c r="C59" s="72">
        <v>12275</v>
      </c>
      <c r="D59" s="116"/>
      <c r="E59" s="73" t="s">
        <v>318</v>
      </c>
      <c r="F59" s="73">
        <f t="shared" si="1"/>
        <v>0</v>
      </c>
      <c r="G59" s="117">
        <f t="shared" ref="G59:G76" si="2">D59*H59</f>
        <v>0</v>
      </c>
      <c r="H59" s="74">
        <v>0.4</v>
      </c>
      <c r="I59" s="18"/>
      <c r="L59"/>
      <c r="M59"/>
    </row>
    <row r="60" spans="1:13" ht="20.25" customHeight="1" thickBot="1" x14ac:dyDescent="0.3">
      <c r="A60" s="71" t="s">
        <v>104</v>
      </c>
      <c r="B60" s="71" t="s">
        <v>105</v>
      </c>
      <c r="C60" s="72">
        <v>12639</v>
      </c>
      <c r="D60" s="116"/>
      <c r="E60" s="73" t="s">
        <v>318</v>
      </c>
      <c r="F60" s="73">
        <f t="shared" si="1"/>
        <v>0</v>
      </c>
      <c r="G60" s="117">
        <f t="shared" si="2"/>
        <v>0</v>
      </c>
      <c r="H60" s="74">
        <v>0.7</v>
      </c>
      <c r="I60" s="18"/>
      <c r="L60"/>
      <c r="M60"/>
    </row>
    <row r="61" spans="1:13" ht="20.25" customHeight="1" thickBot="1" x14ac:dyDescent="0.3">
      <c r="A61" s="71" t="s">
        <v>106</v>
      </c>
      <c r="B61" s="71" t="s">
        <v>107</v>
      </c>
      <c r="C61" s="72">
        <v>9248</v>
      </c>
      <c r="D61" s="116"/>
      <c r="E61" s="73" t="s">
        <v>318</v>
      </c>
      <c r="F61" s="73">
        <f t="shared" si="1"/>
        <v>0</v>
      </c>
      <c r="G61" s="117">
        <f t="shared" si="2"/>
        <v>0</v>
      </c>
      <c r="H61" s="74">
        <v>0.7</v>
      </c>
      <c r="I61" s="18"/>
      <c r="L61"/>
      <c r="M61"/>
    </row>
    <row r="62" spans="1:13" ht="20.25" customHeight="1" thickBot="1" x14ac:dyDescent="0.3">
      <c r="A62" s="71" t="s">
        <v>108</v>
      </c>
      <c r="B62" s="71" t="s">
        <v>109</v>
      </c>
      <c r="C62" s="72">
        <v>12639</v>
      </c>
      <c r="D62" s="116"/>
      <c r="E62" s="73" t="s">
        <v>318</v>
      </c>
      <c r="F62" s="73">
        <f t="shared" si="1"/>
        <v>0</v>
      </c>
      <c r="G62" s="117">
        <f t="shared" si="2"/>
        <v>0</v>
      </c>
      <c r="H62" s="74">
        <v>1</v>
      </c>
      <c r="I62" s="18"/>
      <c r="L62"/>
      <c r="M62"/>
    </row>
    <row r="63" spans="1:13" ht="20.25" customHeight="1" thickBot="1" x14ac:dyDescent="0.3">
      <c r="A63" s="71" t="s">
        <v>110</v>
      </c>
      <c r="B63" s="71" t="s">
        <v>111</v>
      </c>
      <c r="C63" s="72">
        <v>12727</v>
      </c>
      <c r="D63" s="116"/>
      <c r="E63" s="73" t="s">
        <v>318</v>
      </c>
      <c r="F63" s="73">
        <f t="shared" si="1"/>
        <v>0</v>
      </c>
      <c r="G63" s="117">
        <f t="shared" si="2"/>
        <v>0</v>
      </c>
      <c r="H63" s="74">
        <v>0.8</v>
      </c>
      <c r="I63" s="18"/>
      <c r="L63"/>
      <c r="M63"/>
    </row>
    <row r="64" spans="1:13" ht="20.25" customHeight="1" thickBot="1" x14ac:dyDescent="0.3">
      <c r="A64" s="71" t="s">
        <v>112</v>
      </c>
      <c r="B64" s="71" t="s">
        <v>113</v>
      </c>
      <c r="C64" s="72">
        <v>50944</v>
      </c>
      <c r="D64" s="116"/>
      <c r="E64" s="73" t="s">
        <v>318</v>
      </c>
      <c r="F64" s="73">
        <f t="shared" si="1"/>
        <v>0</v>
      </c>
      <c r="G64" s="117">
        <f t="shared" si="2"/>
        <v>0</v>
      </c>
      <c r="H64" s="74">
        <v>1</v>
      </c>
      <c r="I64" s="18"/>
      <c r="L64"/>
      <c r="M64"/>
    </row>
    <row r="65" spans="1:9" ht="20.25" customHeight="1" thickBot="1" x14ac:dyDescent="0.3">
      <c r="A65" s="71" t="s">
        <v>114</v>
      </c>
      <c r="B65" s="71" t="s">
        <v>115</v>
      </c>
      <c r="C65" s="72">
        <v>11548</v>
      </c>
      <c r="D65" s="116"/>
      <c r="E65" s="73" t="s">
        <v>318</v>
      </c>
      <c r="F65" s="73">
        <f t="shared" si="1"/>
        <v>0</v>
      </c>
      <c r="G65" s="117">
        <f t="shared" si="2"/>
        <v>0</v>
      </c>
      <c r="H65" s="74">
        <v>0.8</v>
      </c>
      <c r="I65" s="18"/>
    </row>
    <row r="66" spans="1:9" ht="20.25" customHeight="1" thickBot="1" x14ac:dyDescent="0.3">
      <c r="A66" s="71" t="s">
        <v>116</v>
      </c>
      <c r="B66" s="71" t="s">
        <v>399</v>
      </c>
      <c r="C66" s="72">
        <v>1930</v>
      </c>
      <c r="D66" s="116"/>
      <c r="E66" s="73" t="s">
        <v>318</v>
      </c>
      <c r="F66" s="73">
        <f t="shared" si="1"/>
        <v>0</v>
      </c>
      <c r="G66" s="117">
        <f t="shared" si="2"/>
        <v>0</v>
      </c>
      <c r="H66" s="74">
        <v>0.1</v>
      </c>
      <c r="I66" s="18"/>
    </row>
    <row r="67" spans="1:9" ht="20.25" customHeight="1" thickBot="1" x14ac:dyDescent="0.3">
      <c r="A67" s="71" t="s">
        <v>379</v>
      </c>
      <c r="B67" s="71" t="s">
        <v>381</v>
      </c>
      <c r="C67" s="72">
        <v>7273</v>
      </c>
      <c r="D67" s="116"/>
      <c r="E67" s="73" t="s">
        <v>318</v>
      </c>
      <c r="F67" s="73">
        <f>IF(COUNTBLANK(D67)=1,0,C67*D67)</f>
        <v>0</v>
      </c>
      <c r="G67" s="117">
        <f>D67*H67</f>
        <v>0</v>
      </c>
      <c r="H67" s="74">
        <v>0.1</v>
      </c>
      <c r="I67" s="18"/>
    </row>
    <row r="68" spans="1:9" ht="20.25" customHeight="1" thickBot="1" x14ac:dyDescent="0.3">
      <c r="A68" s="71" t="s">
        <v>117</v>
      </c>
      <c r="B68" s="71" t="s">
        <v>400</v>
      </c>
      <c r="C68" s="72">
        <v>10550</v>
      </c>
      <c r="D68" s="116"/>
      <c r="E68" s="73" t="s">
        <v>318</v>
      </c>
      <c r="F68" s="73">
        <f t="shared" si="1"/>
        <v>0</v>
      </c>
      <c r="G68" s="117">
        <f t="shared" si="2"/>
        <v>0</v>
      </c>
      <c r="H68" s="74">
        <v>0.1</v>
      </c>
      <c r="I68" s="18"/>
    </row>
    <row r="69" spans="1:9" ht="20.25" customHeight="1" thickBot="1" x14ac:dyDescent="0.3">
      <c r="A69" s="71" t="s">
        <v>118</v>
      </c>
      <c r="B69" s="71" t="s">
        <v>119</v>
      </c>
      <c r="C69" s="72">
        <v>6788</v>
      </c>
      <c r="D69" s="116"/>
      <c r="E69" s="73" t="s">
        <v>318</v>
      </c>
      <c r="F69" s="73">
        <f t="shared" si="1"/>
        <v>0</v>
      </c>
      <c r="G69" s="117">
        <f t="shared" si="2"/>
        <v>0</v>
      </c>
      <c r="H69" s="74">
        <v>2.7E-2</v>
      </c>
      <c r="I69" s="18"/>
    </row>
    <row r="70" spans="1:9" ht="20.25" customHeight="1" thickBot="1" x14ac:dyDescent="0.3">
      <c r="A70" s="71" t="s">
        <v>120</v>
      </c>
      <c r="B70" s="71" t="s">
        <v>121</v>
      </c>
      <c r="C70" s="72">
        <v>16194</v>
      </c>
      <c r="D70" s="116"/>
      <c r="E70" s="73" t="s">
        <v>318</v>
      </c>
      <c r="F70" s="73">
        <f t="shared" si="1"/>
        <v>0</v>
      </c>
      <c r="G70" s="117">
        <f t="shared" si="2"/>
        <v>0</v>
      </c>
      <c r="H70" s="74">
        <v>0.5</v>
      </c>
      <c r="I70" s="18"/>
    </row>
    <row r="71" spans="1:9" ht="20.25" customHeight="1" thickBot="1" x14ac:dyDescent="0.3">
      <c r="A71" s="71" t="s">
        <v>122</v>
      </c>
      <c r="B71" s="71" t="s">
        <v>123</v>
      </c>
      <c r="C71" s="72">
        <v>7038</v>
      </c>
      <c r="D71" s="116"/>
      <c r="E71" s="73" t="s">
        <v>318</v>
      </c>
      <c r="F71" s="73">
        <f t="shared" si="1"/>
        <v>0</v>
      </c>
      <c r="G71" s="117">
        <f t="shared" si="2"/>
        <v>0</v>
      </c>
      <c r="H71" s="74">
        <v>0.3</v>
      </c>
      <c r="I71" s="18"/>
    </row>
    <row r="72" spans="1:9" ht="20.25" customHeight="1" thickBot="1" x14ac:dyDescent="0.3">
      <c r="A72" s="71" t="s">
        <v>124</v>
      </c>
      <c r="B72" s="71" t="s">
        <v>323</v>
      </c>
      <c r="C72" s="72">
        <v>256.74</v>
      </c>
      <c r="D72" s="116"/>
      <c r="E72" s="73" t="s">
        <v>318</v>
      </c>
      <c r="F72" s="73">
        <f t="shared" si="1"/>
        <v>0</v>
      </c>
      <c r="G72" s="117">
        <f t="shared" si="2"/>
        <v>0</v>
      </c>
      <c r="H72" s="74">
        <v>7.0000000000000001E-3</v>
      </c>
      <c r="I72" s="18"/>
    </row>
    <row r="73" spans="1:9" ht="20.25" customHeight="1" thickBot="1" x14ac:dyDescent="0.3">
      <c r="A73" s="71" t="s">
        <v>126</v>
      </c>
      <c r="B73" s="71" t="s">
        <v>12</v>
      </c>
      <c r="C73" s="72">
        <v>370.51</v>
      </c>
      <c r="D73" s="116"/>
      <c r="E73" s="73" t="s">
        <v>318</v>
      </c>
      <c r="F73" s="73">
        <f t="shared" si="1"/>
        <v>0</v>
      </c>
      <c r="G73" s="117">
        <f t="shared" si="2"/>
        <v>0</v>
      </c>
      <c r="H73" s="74">
        <v>1.4E-2</v>
      </c>
      <c r="I73" s="18"/>
    </row>
    <row r="74" spans="1:9" ht="20.25" customHeight="1" thickBot="1" x14ac:dyDescent="0.3">
      <c r="A74" s="71" t="s">
        <v>128</v>
      </c>
      <c r="B74" s="71" t="s">
        <v>285</v>
      </c>
      <c r="C74" s="72">
        <v>673.13</v>
      </c>
      <c r="D74" s="116"/>
      <c r="E74" s="73" t="s">
        <v>318</v>
      </c>
      <c r="F74" s="73">
        <f t="shared" si="1"/>
        <v>0</v>
      </c>
      <c r="G74" s="117">
        <f t="shared" si="2"/>
        <v>0</v>
      </c>
      <c r="H74" s="74">
        <v>0.03</v>
      </c>
      <c r="I74" s="18"/>
    </row>
    <row r="75" spans="1:9" ht="20.25" customHeight="1" thickBot="1" x14ac:dyDescent="0.3">
      <c r="A75" s="71" t="s">
        <v>376</v>
      </c>
      <c r="B75" s="71" t="s">
        <v>377</v>
      </c>
      <c r="C75" s="72">
        <v>9000</v>
      </c>
      <c r="D75" s="116"/>
      <c r="E75" s="73" t="s">
        <v>318</v>
      </c>
      <c r="F75" s="73">
        <f>IF(COUNTBLANK(D75)=1,0,C75*D75)</f>
        <v>0</v>
      </c>
      <c r="G75" s="117">
        <f>D75*H75</f>
        <v>0</v>
      </c>
      <c r="H75" s="74">
        <v>0.26</v>
      </c>
      <c r="I75" s="18"/>
    </row>
    <row r="76" spans="1:9" ht="20.25" customHeight="1" thickBot="1" x14ac:dyDescent="0.3">
      <c r="A76" s="71" t="s">
        <v>130</v>
      </c>
      <c r="B76" s="71" t="s">
        <v>131</v>
      </c>
      <c r="C76" s="72">
        <v>3060</v>
      </c>
      <c r="D76" s="116"/>
      <c r="E76" s="73" t="s">
        <v>318</v>
      </c>
      <c r="F76" s="73">
        <f>IF(COUNTBLANK(D76)=1,0,C76*D76)</f>
        <v>0</v>
      </c>
      <c r="G76" s="117">
        <f t="shared" si="2"/>
        <v>0</v>
      </c>
      <c r="H76" s="74">
        <v>0.02</v>
      </c>
      <c r="I76" s="18"/>
    </row>
    <row r="77" spans="1:9" ht="20.25" customHeight="1" thickBot="1" x14ac:dyDescent="0.3">
      <c r="A77" s="71" t="s">
        <v>132</v>
      </c>
      <c r="B77" s="71" t="s">
        <v>291</v>
      </c>
      <c r="C77" s="72">
        <v>969</v>
      </c>
      <c r="D77" s="116"/>
      <c r="E77" s="73" t="s">
        <v>324</v>
      </c>
      <c r="F77" s="73">
        <f t="shared" si="1"/>
        <v>0</v>
      </c>
      <c r="I77" s="18"/>
    </row>
    <row r="78" spans="1:9" ht="20.25" customHeight="1" thickBot="1" x14ac:dyDescent="0.3"/>
    <row r="79" spans="1:9" ht="48.75" customHeight="1" thickBot="1" x14ac:dyDescent="0.3">
      <c r="A79" s="105" t="s">
        <v>398</v>
      </c>
      <c r="B79" s="106"/>
      <c r="C79" s="106"/>
      <c r="D79" s="106"/>
      <c r="E79" s="106"/>
      <c r="F79" s="107"/>
    </row>
    <row r="80" spans="1:9" ht="35.25" customHeight="1" x14ac:dyDescent="0.25"/>
  </sheetData>
  <sheetProtection password="C74C" sheet="1" objects="1" scenarios="1"/>
  <protectedRanges>
    <protectedRange sqref="D18:D77" name="Oblast1"/>
  </protectedRanges>
  <mergeCells count="7">
    <mergeCell ref="A79:F79"/>
    <mergeCell ref="F7:G7"/>
    <mergeCell ref="F9:G9"/>
    <mergeCell ref="H56:H57"/>
    <mergeCell ref="G56:G57"/>
    <mergeCell ref="A16:A17"/>
    <mergeCell ref="B16:B17"/>
  </mergeCells>
  <phoneticPr fontId="9" type="noConversion"/>
  <conditionalFormatting sqref="A6:D13">
    <cfRule type="expression" dxfId="2" priority="3">
      <formula>$A6=$A$3</formula>
    </cfRule>
  </conditionalFormatting>
  <conditionalFormatting sqref="E3">
    <cfRule type="expression" dxfId="1" priority="2">
      <formula>E$3="splnil"</formula>
    </cfRule>
  </conditionalFormatting>
  <conditionalFormatting sqref="F3">
    <cfRule type="expression" dxfId="0" priority="1">
      <formula>F$3="splnil"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2"/>
  <dimension ref="A1:AC203"/>
  <sheetViews>
    <sheetView zoomScale="85" zoomScaleNormal="85" workbookViewId="0"/>
  </sheetViews>
  <sheetFormatPr defaultRowHeight="14.25" customHeight="1" x14ac:dyDescent="0.25"/>
  <cols>
    <col min="1" max="1" width="9.28515625" customWidth="1"/>
    <col min="2" max="2" width="19.28515625" customWidth="1"/>
    <col min="3" max="3" width="16" customWidth="1"/>
    <col min="4" max="4" width="11.7109375" customWidth="1"/>
    <col min="7" max="7" width="10.28515625" bestFit="1" customWidth="1"/>
    <col min="8" max="8" width="10.42578125" bestFit="1" customWidth="1"/>
    <col min="9" max="9" width="12" customWidth="1"/>
    <col min="10" max="10" width="3.42578125" customWidth="1"/>
    <col min="11" max="11" width="7.140625" customWidth="1"/>
    <col min="12" max="12" width="4" customWidth="1"/>
    <col min="13" max="13" width="10.28515625" bestFit="1" customWidth="1"/>
    <col min="14" max="14" width="41.85546875" bestFit="1" customWidth="1"/>
    <col min="15" max="15" width="8.140625" bestFit="1" customWidth="1"/>
    <col min="16" max="16" width="14.140625" customWidth="1"/>
    <col min="17" max="17" width="25.7109375" bestFit="1" customWidth="1"/>
    <col min="18" max="18" width="18.5703125" customWidth="1"/>
    <col min="19" max="19" width="20.85546875" customWidth="1"/>
    <col min="20" max="20" width="11.7109375" customWidth="1"/>
    <col min="21" max="21" width="3.85546875" customWidth="1"/>
    <col min="23" max="23" width="5" customWidth="1"/>
  </cols>
  <sheetData>
    <row r="1" spans="1:29" ht="14.25" customHeight="1" x14ac:dyDescent="0.25">
      <c r="A1" s="2" t="s">
        <v>299</v>
      </c>
      <c r="B1" s="2" t="s">
        <v>298</v>
      </c>
      <c r="C1" s="2" t="s">
        <v>300</v>
      </c>
      <c r="D1" s="2" t="s">
        <v>301</v>
      </c>
      <c r="E1" s="2" t="s">
        <v>297</v>
      </c>
      <c r="G1" s="4" t="s">
        <v>143</v>
      </c>
      <c r="H1" s="4" t="s">
        <v>294</v>
      </c>
      <c r="I1" s="95" t="s">
        <v>296</v>
      </c>
      <c r="M1" s="76" t="s">
        <v>135</v>
      </c>
      <c r="N1" s="76" t="s">
        <v>154</v>
      </c>
      <c r="O1" s="76" t="s">
        <v>155</v>
      </c>
      <c r="P1" s="76" t="s">
        <v>136</v>
      </c>
      <c r="Q1" s="76" t="s">
        <v>20</v>
      </c>
      <c r="R1" s="76" t="s">
        <v>21</v>
      </c>
      <c r="S1" s="76" t="s">
        <v>295</v>
      </c>
      <c r="T1" s="75"/>
      <c r="U1" s="85"/>
      <c r="V1" s="88" t="s">
        <v>314</v>
      </c>
      <c r="W1" s="90"/>
      <c r="X1" s="91"/>
      <c r="Y1" s="91"/>
      <c r="AA1" s="75" t="s">
        <v>143</v>
      </c>
      <c r="AB1" s="75" t="s">
        <v>294</v>
      </c>
      <c r="AC1" s="75" t="s">
        <v>315</v>
      </c>
    </row>
    <row r="2" spans="1:29" ht="14.25" customHeight="1" x14ac:dyDescent="0.25">
      <c r="A2" s="1">
        <v>1</v>
      </c>
      <c r="B2" s="1" t="s">
        <v>0</v>
      </c>
      <c r="C2" s="6">
        <v>1</v>
      </c>
      <c r="D2" s="1" t="s">
        <v>137</v>
      </c>
      <c r="E2" s="1">
        <f t="shared" ref="E2:E15" si="0">SUMIF($G$2:$G$203,D2,$I$2:$I$203)</f>
        <v>0</v>
      </c>
      <c r="G2" s="96">
        <v>301</v>
      </c>
      <c r="H2" s="5">
        <v>301</v>
      </c>
      <c r="I2" s="5">
        <f t="shared" ref="I2:I65" si="1">IF(ISERROR(MATCH(H2,$M$2:$M$63,0)),0,INDEX($S$2:$S$63,MATCH(H2,$M$2:$M$63,0)))</f>
        <v>0</v>
      </c>
      <c r="J2" s="3"/>
      <c r="K2" s="3">
        <f t="shared" ref="K2:K65" si="2">COUNTIF($M$2:$M$63,H2)</f>
        <v>1</v>
      </c>
      <c r="M2" s="77">
        <v>2010101</v>
      </c>
      <c r="N2" s="77" t="s">
        <v>156</v>
      </c>
      <c r="O2" s="77" t="s">
        <v>157</v>
      </c>
      <c r="P2" s="77" t="s">
        <v>158</v>
      </c>
      <c r="Q2" s="77" t="s">
        <v>22</v>
      </c>
      <c r="R2" s="77" t="s">
        <v>23</v>
      </c>
      <c r="S2" s="77">
        <f>INDEX(Tabulky_zadani!$F$18:$F$77,MATCH(Q2,Tabulky_zadani!$A$18:$A$77,0))</f>
        <v>0</v>
      </c>
      <c r="T2" s="75"/>
      <c r="U2" s="85"/>
      <c r="V2" s="89">
        <f t="shared" ref="V2:V33" si="3">COUNTIF($H$2:$H$203,M2)</f>
        <v>4</v>
      </c>
      <c r="W2" s="89"/>
      <c r="X2" s="89"/>
      <c r="Y2" s="89"/>
      <c r="AA2" s="75">
        <v>20404</v>
      </c>
      <c r="AB2" s="75">
        <v>2040401</v>
      </c>
      <c r="AC2" s="75">
        <f>COUNTIF($AB$2:$AB$74,AB2)</f>
        <v>2</v>
      </c>
    </row>
    <row r="3" spans="1:29" ht="14.25" customHeight="1" x14ac:dyDescent="0.25">
      <c r="A3" s="1">
        <v>2</v>
      </c>
      <c r="B3" s="1" t="s">
        <v>3</v>
      </c>
      <c r="C3" s="6">
        <v>2</v>
      </c>
      <c r="D3" s="1" t="s">
        <v>138</v>
      </c>
      <c r="E3" s="1">
        <f t="shared" si="0"/>
        <v>0</v>
      </c>
      <c r="G3" s="96">
        <v>306</v>
      </c>
      <c r="H3" s="5">
        <v>306</v>
      </c>
      <c r="I3" s="5">
        <f t="shared" si="1"/>
        <v>0</v>
      </c>
      <c r="J3" s="3"/>
      <c r="K3" s="3">
        <f t="shared" si="2"/>
        <v>1</v>
      </c>
      <c r="M3" s="77">
        <v>2010103</v>
      </c>
      <c r="N3" s="77" t="s">
        <v>25</v>
      </c>
      <c r="O3" s="77" t="s">
        <v>159</v>
      </c>
      <c r="P3" s="77" t="s">
        <v>160</v>
      </c>
      <c r="Q3" s="77" t="s">
        <v>24</v>
      </c>
      <c r="R3" s="77" t="s">
        <v>25</v>
      </c>
      <c r="S3" s="77">
        <f>INDEX(Tabulky_zadani!$F$18:$F$77,MATCH(Q3,Tabulky_zadani!$A$18:$A$77,0))</f>
        <v>0</v>
      </c>
      <c r="T3" s="75"/>
      <c r="U3" s="85"/>
      <c r="V3" s="89">
        <f t="shared" si="3"/>
        <v>4</v>
      </c>
      <c r="W3" s="89"/>
      <c r="X3" s="89"/>
      <c r="Y3" s="89"/>
      <c r="AA3" s="75">
        <v>20404</v>
      </c>
      <c r="AB3" s="75">
        <v>2040402</v>
      </c>
      <c r="AC3" s="75">
        <f t="shared" ref="AC3:AC33" si="4">COUNTIF($AB$2:$AB$74,AB3)</f>
        <v>2</v>
      </c>
    </row>
    <row r="4" spans="1:29" ht="14.25" customHeight="1" x14ac:dyDescent="0.25">
      <c r="A4" s="1">
        <v>3</v>
      </c>
      <c r="B4" s="1" t="s">
        <v>14</v>
      </c>
      <c r="C4" s="6">
        <v>35</v>
      </c>
      <c r="D4" s="1">
        <v>20404</v>
      </c>
      <c r="E4" s="1">
        <f t="shared" si="0"/>
        <v>0</v>
      </c>
      <c r="G4" s="96">
        <v>20102</v>
      </c>
      <c r="H4" s="5">
        <v>20102</v>
      </c>
      <c r="I4" s="5">
        <f t="shared" si="1"/>
        <v>0</v>
      </c>
      <c r="J4" s="3"/>
      <c r="K4" s="3">
        <f t="shared" si="2"/>
        <v>1</v>
      </c>
      <c r="M4" s="77">
        <v>2010104</v>
      </c>
      <c r="N4" s="77" t="s">
        <v>27</v>
      </c>
      <c r="O4" s="77" t="s">
        <v>161</v>
      </c>
      <c r="P4" s="77" t="s">
        <v>162</v>
      </c>
      <c r="Q4" s="77" t="s">
        <v>26</v>
      </c>
      <c r="R4" s="77" t="s">
        <v>27</v>
      </c>
      <c r="S4" s="77">
        <f>INDEX(Tabulky_zadani!$F$18:$F$77,MATCH(Q4,Tabulky_zadani!$A$18:$A$77,0))</f>
        <v>0</v>
      </c>
      <c r="T4" s="75"/>
      <c r="U4" s="85"/>
      <c r="V4" s="89">
        <f t="shared" si="3"/>
        <v>4</v>
      </c>
      <c r="W4" s="89"/>
      <c r="X4" s="89"/>
      <c r="Y4" s="89"/>
      <c r="AA4" s="75">
        <v>20404</v>
      </c>
      <c r="AB4" s="75">
        <v>2040403</v>
      </c>
      <c r="AC4" s="75">
        <f t="shared" si="4"/>
        <v>2</v>
      </c>
    </row>
    <row r="5" spans="1:29" ht="14.25" customHeight="1" x14ac:dyDescent="0.25">
      <c r="A5" s="1">
        <v>4</v>
      </c>
      <c r="B5" s="1" t="s">
        <v>15</v>
      </c>
      <c r="C5" s="6">
        <v>3</v>
      </c>
      <c r="D5" s="1" t="s">
        <v>139</v>
      </c>
      <c r="E5" s="1">
        <f t="shared" si="0"/>
        <v>0</v>
      </c>
      <c r="G5" s="96">
        <v>20103</v>
      </c>
      <c r="H5" s="5">
        <v>20103</v>
      </c>
      <c r="I5" s="5">
        <f t="shared" si="1"/>
        <v>0</v>
      </c>
      <c r="J5" s="3"/>
      <c r="K5" s="3">
        <f t="shared" si="2"/>
        <v>1</v>
      </c>
      <c r="M5" s="77">
        <v>2010105</v>
      </c>
      <c r="N5" s="77" t="s">
        <v>29</v>
      </c>
      <c r="O5" s="77" t="s">
        <v>163</v>
      </c>
      <c r="P5" s="77" t="s">
        <v>164</v>
      </c>
      <c r="Q5" s="77" t="s">
        <v>28</v>
      </c>
      <c r="R5" s="77" t="s">
        <v>29</v>
      </c>
      <c r="S5" s="77">
        <f>INDEX(Tabulky_zadani!$F$18:$F$77,MATCH(Q5,Tabulky_zadani!$A$18:$A$77,0))</f>
        <v>0</v>
      </c>
      <c r="T5" s="75"/>
      <c r="U5" s="85"/>
      <c r="V5" s="89">
        <f t="shared" si="3"/>
        <v>4</v>
      </c>
      <c r="W5" s="89"/>
      <c r="X5" s="89"/>
      <c r="Y5" s="89"/>
      <c r="AA5" s="75">
        <v>30206</v>
      </c>
      <c r="AB5" s="75">
        <v>30206</v>
      </c>
      <c r="AC5" s="75">
        <f t="shared" si="4"/>
        <v>2</v>
      </c>
    </row>
    <row r="6" spans="1:29" ht="14.25" customHeight="1" x14ac:dyDescent="0.25">
      <c r="A6" s="1">
        <v>5</v>
      </c>
      <c r="B6" s="1" t="s">
        <v>8</v>
      </c>
      <c r="C6" s="6">
        <v>45</v>
      </c>
      <c r="D6" s="1">
        <v>30206</v>
      </c>
      <c r="E6" s="1">
        <f t="shared" si="0"/>
        <v>0</v>
      </c>
      <c r="G6" s="96">
        <v>20104</v>
      </c>
      <c r="H6" s="5">
        <v>20104</v>
      </c>
      <c r="I6" s="5">
        <f t="shared" si="1"/>
        <v>0</v>
      </c>
      <c r="J6" s="3"/>
      <c r="K6" s="3">
        <f t="shared" si="2"/>
        <v>1</v>
      </c>
      <c r="M6" s="77">
        <v>2010106</v>
      </c>
      <c r="N6" s="77" t="s">
        <v>165</v>
      </c>
      <c r="O6" s="77" t="s">
        <v>166</v>
      </c>
      <c r="P6" s="77" t="s">
        <v>167</v>
      </c>
      <c r="Q6" s="77" t="s">
        <v>30</v>
      </c>
      <c r="R6" s="77" t="s">
        <v>31</v>
      </c>
      <c r="S6" s="77">
        <f>INDEX(Tabulky_zadani!$F$18:$F$77,MATCH(Q6,Tabulky_zadani!$A$18:$A$77,0))</f>
        <v>0</v>
      </c>
      <c r="T6" s="75"/>
      <c r="U6" s="85"/>
      <c r="V6" s="89">
        <f t="shared" si="3"/>
        <v>4</v>
      </c>
      <c r="W6" s="89"/>
      <c r="X6" s="89"/>
      <c r="Y6" s="89"/>
      <c r="AA6" s="75" t="s">
        <v>137</v>
      </c>
      <c r="AB6" s="75">
        <v>20102</v>
      </c>
      <c r="AC6" s="75">
        <f t="shared" si="4"/>
        <v>1</v>
      </c>
    </row>
    <row r="7" spans="1:29" ht="14.25" customHeight="1" x14ac:dyDescent="0.25">
      <c r="A7" s="1">
        <v>6</v>
      </c>
      <c r="B7" s="1" t="s">
        <v>16</v>
      </c>
      <c r="C7" s="6">
        <v>4</v>
      </c>
      <c r="D7" s="1" t="s">
        <v>141</v>
      </c>
      <c r="E7" s="1">
        <f t="shared" si="0"/>
        <v>0</v>
      </c>
      <c r="G7" s="96">
        <v>20105</v>
      </c>
      <c r="H7" s="5">
        <v>20105</v>
      </c>
      <c r="I7" s="5">
        <f t="shared" si="1"/>
        <v>0</v>
      </c>
      <c r="J7" s="3"/>
      <c r="K7" s="3">
        <f t="shared" si="2"/>
        <v>1</v>
      </c>
      <c r="M7" s="77">
        <v>2010199</v>
      </c>
      <c r="N7" s="77" t="s">
        <v>168</v>
      </c>
      <c r="O7" s="77" t="s">
        <v>169</v>
      </c>
      <c r="P7" s="77" t="s">
        <v>170</v>
      </c>
      <c r="Q7" s="77" t="s">
        <v>32</v>
      </c>
      <c r="R7" s="77" t="s">
        <v>33</v>
      </c>
      <c r="S7" s="77">
        <f>INDEX(Tabulky_zadani!$F$18:$F$77,MATCH(Q7,Tabulky_zadani!$A$18:$A$77,0))</f>
        <v>0</v>
      </c>
      <c r="T7" s="75"/>
      <c r="U7" s="85"/>
      <c r="V7" s="89">
        <f t="shared" si="3"/>
        <v>4</v>
      </c>
      <c r="W7" s="89"/>
      <c r="X7" s="89"/>
      <c r="Y7" s="89"/>
      <c r="AA7" s="75" t="s">
        <v>137</v>
      </c>
      <c r="AB7" s="75">
        <v>20103</v>
      </c>
      <c r="AC7" s="75">
        <f t="shared" si="4"/>
        <v>1</v>
      </c>
    </row>
    <row r="8" spans="1:29" ht="14.25" customHeight="1" x14ac:dyDescent="0.25">
      <c r="A8" s="1">
        <v>7</v>
      </c>
      <c r="B8" s="1" t="s">
        <v>17</v>
      </c>
      <c r="C8" s="6">
        <v>5</v>
      </c>
      <c r="D8" s="1" t="s">
        <v>142</v>
      </c>
      <c r="E8" s="1">
        <f t="shared" si="0"/>
        <v>0</v>
      </c>
      <c r="G8" s="96">
        <v>20109</v>
      </c>
      <c r="H8" s="5">
        <v>20109</v>
      </c>
      <c r="I8" s="5">
        <f t="shared" si="1"/>
        <v>0</v>
      </c>
      <c r="J8" s="3"/>
      <c r="K8" s="3">
        <f t="shared" si="2"/>
        <v>1</v>
      </c>
      <c r="M8" s="77">
        <v>20102</v>
      </c>
      <c r="N8" s="77" t="s">
        <v>171</v>
      </c>
      <c r="O8" s="77" t="s">
        <v>172</v>
      </c>
      <c r="P8" s="77" t="s">
        <v>173</v>
      </c>
      <c r="Q8" s="77" t="s">
        <v>34</v>
      </c>
      <c r="R8" s="77" t="s">
        <v>35</v>
      </c>
      <c r="S8" s="77">
        <f>INDEX(Tabulky_zadani!$F$18:$F$77,MATCH(Q8,Tabulky_zadani!$A$18:$A$77,0))</f>
        <v>0</v>
      </c>
      <c r="T8" s="75"/>
      <c r="U8" s="85"/>
      <c r="V8" s="89">
        <f t="shared" si="3"/>
        <v>2</v>
      </c>
      <c r="W8" s="89"/>
      <c r="X8" s="89"/>
      <c r="Y8" s="89"/>
      <c r="AA8" s="75" t="s">
        <v>137</v>
      </c>
      <c r="AB8" s="75">
        <v>20104</v>
      </c>
      <c r="AC8" s="75">
        <f t="shared" si="4"/>
        <v>1</v>
      </c>
    </row>
    <row r="9" spans="1:29" ht="14.25" customHeight="1" x14ac:dyDescent="0.25">
      <c r="A9" s="1"/>
      <c r="B9" s="1" t="s">
        <v>291</v>
      </c>
      <c r="C9" s="6">
        <v>843</v>
      </c>
      <c r="D9" s="1">
        <v>307</v>
      </c>
      <c r="E9" s="1">
        <f t="shared" si="0"/>
        <v>0</v>
      </c>
      <c r="G9" s="96">
        <v>20110</v>
      </c>
      <c r="H9" s="5">
        <v>20110</v>
      </c>
      <c r="I9" s="5">
        <f t="shared" si="1"/>
        <v>0</v>
      </c>
      <c r="J9" s="3"/>
      <c r="K9" s="3">
        <f t="shared" si="2"/>
        <v>1</v>
      </c>
      <c r="M9" s="77">
        <v>20103</v>
      </c>
      <c r="N9" s="77" t="s">
        <v>174</v>
      </c>
      <c r="O9" s="77" t="s">
        <v>175</v>
      </c>
      <c r="P9" s="77" t="s">
        <v>176</v>
      </c>
      <c r="Q9" s="77" t="s">
        <v>36</v>
      </c>
      <c r="R9" s="77" t="s">
        <v>37</v>
      </c>
      <c r="S9" s="77">
        <f>INDEX(Tabulky_zadani!$F$18:$F$77,MATCH(Q9,Tabulky_zadani!$A$18:$A$77,0))</f>
        <v>0</v>
      </c>
      <c r="T9" s="75"/>
      <c r="U9" s="85"/>
      <c r="V9" s="89">
        <f t="shared" si="3"/>
        <v>3</v>
      </c>
      <c r="W9" s="89"/>
      <c r="X9" s="89"/>
      <c r="Y9" s="89"/>
      <c r="AA9" s="75" t="s">
        <v>137</v>
      </c>
      <c r="AB9" s="75">
        <v>20105</v>
      </c>
      <c r="AC9" s="75">
        <f t="shared" si="4"/>
        <v>2</v>
      </c>
    </row>
    <row r="10" spans="1:29" ht="14.25" customHeight="1" x14ac:dyDescent="0.25">
      <c r="A10" s="1">
        <v>8</v>
      </c>
      <c r="B10" s="1" t="s">
        <v>18</v>
      </c>
      <c r="C10" s="6">
        <v>6</v>
      </c>
      <c r="D10" s="1" t="s">
        <v>137</v>
      </c>
      <c r="E10" s="1">
        <f t="shared" si="0"/>
        <v>0</v>
      </c>
      <c r="G10" s="96">
        <v>20111</v>
      </c>
      <c r="H10" s="5">
        <v>20111</v>
      </c>
      <c r="I10" s="5">
        <f t="shared" si="1"/>
        <v>0</v>
      </c>
      <c r="J10" s="3"/>
      <c r="K10" s="3">
        <f t="shared" si="2"/>
        <v>1</v>
      </c>
      <c r="M10" s="77">
        <v>20104</v>
      </c>
      <c r="N10" s="77" t="s">
        <v>177</v>
      </c>
      <c r="O10" s="77" t="s">
        <v>178</v>
      </c>
      <c r="P10" s="77" t="s">
        <v>179</v>
      </c>
      <c r="Q10" s="77" t="s">
        <v>38</v>
      </c>
      <c r="R10" s="77" t="s">
        <v>39</v>
      </c>
      <c r="S10" s="77">
        <f>INDEX(Tabulky_zadani!$F$18:$F$77,MATCH(Q10,Tabulky_zadani!$A$18:$A$77,0))</f>
        <v>0</v>
      </c>
      <c r="T10" s="75"/>
      <c r="U10" s="85"/>
      <c r="V10" s="89">
        <f t="shared" si="3"/>
        <v>3</v>
      </c>
      <c r="W10" s="89"/>
      <c r="X10" s="89"/>
      <c r="Y10" s="89"/>
      <c r="AA10" s="75" t="s">
        <v>137</v>
      </c>
      <c r="AB10" s="75">
        <v>20109</v>
      </c>
      <c r="AC10" s="75">
        <f t="shared" si="4"/>
        <v>2</v>
      </c>
    </row>
    <row r="11" spans="1:29" ht="14.25" customHeight="1" x14ac:dyDescent="0.25">
      <c r="A11" s="1">
        <v>8</v>
      </c>
      <c r="B11" s="1" t="s">
        <v>18</v>
      </c>
      <c r="C11" s="6">
        <v>6</v>
      </c>
      <c r="D11" s="1" t="s">
        <v>138</v>
      </c>
      <c r="E11" s="1">
        <f t="shared" si="0"/>
        <v>0</v>
      </c>
      <c r="G11" s="96">
        <v>20301</v>
      </c>
      <c r="H11" s="5">
        <v>20301</v>
      </c>
      <c r="I11" s="5">
        <f t="shared" si="1"/>
        <v>0</v>
      </c>
      <c r="J11" s="3"/>
      <c r="K11" s="3">
        <f t="shared" si="2"/>
        <v>1</v>
      </c>
      <c r="M11" s="78">
        <v>20105</v>
      </c>
      <c r="N11" s="78" t="s">
        <v>180</v>
      </c>
      <c r="O11" s="78" t="s">
        <v>181</v>
      </c>
      <c r="P11" s="78" t="s">
        <v>182</v>
      </c>
      <c r="Q11" s="77" t="s">
        <v>40</v>
      </c>
      <c r="R11" s="77" t="s">
        <v>41</v>
      </c>
      <c r="S11" s="77">
        <f>INDEX(Tabulky_zadani!$F$18:$F$77,MATCH(Q11,Tabulky_zadani!$A$18:$A$77,0))</f>
        <v>0</v>
      </c>
      <c r="T11" s="79">
        <f>INDEX(Tabulky_zadani!$I$18:$I$77,MATCH(Q11,Tabulky_zadani!$A$18:$A$77,0))</f>
        <v>0</v>
      </c>
      <c r="U11" s="85"/>
      <c r="V11" s="89">
        <f t="shared" si="3"/>
        <v>6</v>
      </c>
      <c r="W11" s="89"/>
      <c r="X11" s="89"/>
      <c r="Y11" s="89"/>
      <c r="AA11" s="75" t="s">
        <v>137</v>
      </c>
      <c r="AB11" s="75">
        <v>20110</v>
      </c>
      <c r="AC11" s="75">
        <f t="shared" si="4"/>
        <v>1</v>
      </c>
    </row>
    <row r="12" spans="1:29" ht="14.25" customHeight="1" x14ac:dyDescent="0.25">
      <c r="A12" s="1">
        <v>8</v>
      </c>
      <c r="B12" s="1" t="s">
        <v>18</v>
      </c>
      <c r="C12" s="6">
        <v>6</v>
      </c>
      <c r="D12" s="1" t="s">
        <v>139</v>
      </c>
      <c r="E12" s="1">
        <f t="shared" si="0"/>
        <v>0</v>
      </c>
      <c r="G12" s="96">
        <v>20302</v>
      </c>
      <c r="H12" s="5">
        <v>20302</v>
      </c>
      <c r="I12" s="5">
        <f t="shared" si="1"/>
        <v>0</v>
      </c>
      <c r="J12" s="3"/>
      <c r="K12" s="3">
        <f t="shared" si="2"/>
        <v>1</v>
      </c>
      <c r="M12" s="77">
        <v>2010602</v>
      </c>
      <c r="N12" s="77" t="s">
        <v>43</v>
      </c>
      <c r="O12" s="77" t="s">
        <v>183</v>
      </c>
      <c r="P12" s="77" t="s">
        <v>184</v>
      </c>
      <c r="Q12" s="77" t="s">
        <v>42</v>
      </c>
      <c r="R12" s="77" t="s">
        <v>43</v>
      </c>
      <c r="S12" s="77">
        <f>INDEX(Tabulky_zadani!$F$18:$F$77,MATCH(Q12,Tabulky_zadani!$A$18:$A$77,0))</f>
        <v>0</v>
      </c>
      <c r="T12" s="75"/>
      <c r="U12" s="86"/>
      <c r="V12" s="89">
        <f t="shared" si="3"/>
        <v>2</v>
      </c>
      <c r="W12" s="89"/>
      <c r="X12" s="89" t="s">
        <v>144</v>
      </c>
      <c r="Y12" s="89" t="s">
        <v>304</v>
      </c>
      <c r="AA12" s="75" t="s">
        <v>137</v>
      </c>
      <c r="AB12" s="75">
        <v>20111</v>
      </c>
      <c r="AC12" s="75">
        <f t="shared" si="4"/>
        <v>1</v>
      </c>
    </row>
    <row r="13" spans="1:29" ht="14.25" customHeight="1" x14ac:dyDescent="0.25">
      <c r="A13" s="1">
        <v>8</v>
      </c>
      <c r="B13" s="1" t="s">
        <v>18</v>
      </c>
      <c r="C13" s="6">
        <v>7</v>
      </c>
      <c r="D13" s="1" t="s">
        <v>141</v>
      </c>
      <c r="E13" s="1">
        <f t="shared" si="0"/>
        <v>0</v>
      </c>
      <c r="G13" s="96">
        <v>20401</v>
      </c>
      <c r="H13" s="5">
        <v>20401</v>
      </c>
      <c r="I13" s="5">
        <f t="shared" si="1"/>
        <v>0</v>
      </c>
      <c r="J13" s="3"/>
      <c r="K13" s="3">
        <f t="shared" si="2"/>
        <v>1</v>
      </c>
      <c r="M13" s="77">
        <v>2010604</v>
      </c>
      <c r="N13" s="77" t="s">
        <v>185</v>
      </c>
      <c r="O13" s="77" t="s">
        <v>186</v>
      </c>
      <c r="P13" s="77" t="s">
        <v>187</v>
      </c>
      <c r="Q13" s="77" t="s">
        <v>44</v>
      </c>
      <c r="R13" s="77" t="s">
        <v>45</v>
      </c>
      <c r="S13" s="77">
        <f>INDEX(Tabulky_zadani!$F$18:$F$77,MATCH(Q13,Tabulky_zadani!$A$18:$A$77,0))</f>
        <v>0</v>
      </c>
      <c r="T13" s="75"/>
      <c r="U13" s="85"/>
      <c r="V13" s="89">
        <f t="shared" si="3"/>
        <v>3</v>
      </c>
      <c r="W13" s="89"/>
      <c r="X13" s="89"/>
      <c r="Y13" s="89"/>
      <c r="AA13" s="75" t="s">
        <v>137</v>
      </c>
      <c r="AB13" s="75">
        <v>20301</v>
      </c>
      <c r="AC13" s="75">
        <f t="shared" si="4"/>
        <v>2</v>
      </c>
    </row>
    <row r="14" spans="1:29" ht="14.25" customHeight="1" x14ac:dyDescent="0.25">
      <c r="A14" s="1">
        <v>8</v>
      </c>
      <c r="B14" s="1" t="s">
        <v>18</v>
      </c>
      <c r="C14" s="6">
        <v>7</v>
      </c>
      <c r="D14" s="1" t="s">
        <v>142</v>
      </c>
      <c r="E14" s="1">
        <f t="shared" si="0"/>
        <v>0</v>
      </c>
      <c r="G14" s="96">
        <v>20402</v>
      </c>
      <c r="H14" s="5">
        <v>20402</v>
      </c>
      <c r="I14" s="5">
        <f t="shared" si="1"/>
        <v>0</v>
      </c>
      <c r="J14" s="3"/>
      <c r="K14" s="3">
        <f t="shared" si="2"/>
        <v>0</v>
      </c>
      <c r="M14" s="77">
        <v>2010605</v>
      </c>
      <c r="N14" s="77" t="s">
        <v>47</v>
      </c>
      <c r="O14" s="77" t="s">
        <v>188</v>
      </c>
      <c r="P14" s="77" t="s">
        <v>189</v>
      </c>
      <c r="Q14" s="77" t="s">
        <v>46</v>
      </c>
      <c r="R14" s="77" t="s">
        <v>47</v>
      </c>
      <c r="S14" s="77">
        <f>INDEX(Tabulky_zadani!$F$18:$F$77,MATCH(Q14,Tabulky_zadani!$A$18:$A$77,0))</f>
        <v>0</v>
      </c>
      <c r="T14" s="75"/>
      <c r="U14" s="85"/>
      <c r="V14" s="89">
        <f t="shared" si="3"/>
        <v>3</v>
      </c>
      <c r="W14" s="89"/>
      <c r="X14" s="89"/>
      <c r="Y14" s="89"/>
      <c r="AA14" s="75" t="s">
        <v>137</v>
      </c>
      <c r="AB14" s="75">
        <v>20302</v>
      </c>
      <c r="AC14" s="75">
        <f t="shared" si="4"/>
        <v>2</v>
      </c>
    </row>
    <row r="15" spans="1:29" ht="14.25" customHeight="1" x14ac:dyDescent="0.25">
      <c r="A15" s="1">
        <v>8</v>
      </c>
      <c r="B15" s="1" t="s">
        <v>18</v>
      </c>
      <c r="C15" s="6">
        <v>843</v>
      </c>
      <c r="D15" s="1">
        <v>307</v>
      </c>
      <c r="E15" s="1">
        <f t="shared" si="0"/>
        <v>0</v>
      </c>
      <c r="G15" s="96">
        <v>20403</v>
      </c>
      <c r="H15" s="5">
        <v>20403</v>
      </c>
      <c r="I15" s="5">
        <f t="shared" si="1"/>
        <v>0</v>
      </c>
      <c r="J15" s="3"/>
      <c r="K15" s="3">
        <f t="shared" si="2"/>
        <v>0</v>
      </c>
      <c r="M15" s="77">
        <v>2010606</v>
      </c>
      <c r="N15" s="77" t="s">
        <v>49</v>
      </c>
      <c r="O15" s="77" t="s">
        <v>190</v>
      </c>
      <c r="P15" s="77" t="s">
        <v>191</v>
      </c>
      <c r="Q15" s="77" t="s">
        <v>48</v>
      </c>
      <c r="R15" s="77" t="s">
        <v>49</v>
      </c>
      <c r="S15" s="77">
        <f>INDEX(Tabulky_zadani!$F$18:$F$77,MATCH(Q15,Tabulky_zadani!$A$18:$A$77,0))</f>
        <v>0</v>
      </c>
      <c r="T15" s="75"/>
      <c r="U15" s="85"/>
      <c r="V15" s="89">
        <f t="shared" si="3"/>
        <v>3</v>
      </c>
      <c r="W15" s="89"/>
      <c r="X15" s="89"/>
      <c r="Y15" s="89"/>
      <c r="AA15" s="75" t="s">
        <v>137</v>
      </c>
      <c r="AB15" s="75">
        <v>2010101</v>
      </c>
      <c r="AC15" s="75">
        <f t="shared" si="4"/>
        <v>1</v>
      </c>
    </row>
    <row r="16" spans="1:29" ht="14.25" customHeight="1" x14ac:dyDescent="0.25">
      <c r="G16" s="97">
        <v>20404</v>
      </c>
      <c r="H16" s="8">
        <v>2040401</v>
      </c>
      <c r="I16" s="8">
        <f t="shared" si="1"/>
        <v>0</v>
      </c>
      <c r="J16" s="3"/>
      <c r="K16" s="3">
        <f t="shared" si="2"/>
        <v>1</v>
      </c>
      <c r="M16" s="77">
        <v>2010607</v>
      </c>
      <c r="N16" s="77" t="s">
        <v>192</v>
      </c>
      <c r="O16" s="77" t="s">
        <v>5</v>
      </c>
      <c r="P16" s="77" t="s">
        <v>193</v>
      </c>
      <c r="Q16" s="77" t="s">
        <v>50</v>
      </c>
      <c r="R16" s="77" t="s">
        <v>51</v>
      </c>
      <c r="S16" s="77">
        <f>INDEX(Tabulky_zadani!$F$18:$F$77,MATCH(Q16,Tabulky_zadani!$A$18:$A$77,0))</f>
        <v>0</v>
      </c>
      <c r="T16" s="75"/>
      <c r="U16" s="85"/>
      <c r="V16" s="89">
        <f t="shared" si="3"/>
        <v>3</v>
      </c>
      <c r="W16" s="89"/>
      <c r="X16" s="89"/>
      <c r="Y16" s="89"/>
      <c r="AA16" s="75" t="s">
        <v>137</v>
      </c>
      <c r="AB16" s="75">
        <v>2010102</v>
      </c>
      <c r="AC16" s="75">
        <f t="shared" si="4"/>
        <v>1</v>
      </c>
    </row>
    <row r="17" spans="1:29" ht="14.25" customHeight="1" x14ac:dyDescent="0.25">
      <c r="G17" s="97">
        <v>20404</v>
      </c>
      <c r="H17" s="8">
        <v>2040402</v>
      </c>
      <c r="I17" s="8">
        <f t="shared" si="1"/>
        <v>0</v>
      </c>
      <c r="J17" s="3"/>
      <c r="K17" s="3">
        <f t="shared" si="2"/>
        <v>1</v>
      </c>
      <c r="M17" s="77">
        <v>2010608</v>
      </c>
      <c r="N17" s="77" t="s">
        <v>53</v>
      </c>
      <c r="O17" s="77" t="s">
        <v>194</v>
      </c>
      <c r="P17" s="77" t="s">
        <v>195</v>
      </c>
      <c r="Q17" s="77" t="s">
        <v>52</v>
      </c>
      <c r="R17" s="77" t="s">
        <v>53</v>
      </c>
      <c r="S17" s="77">
        <f>INDEX(Tabulky_zadani!$F$18:$F$77,MATCH(Q17,Tabulky_zadani!$A$18:$A$77,0))</f>
        <v>0</v>
      </c>
      <c r="T17" s="75"/>
      <c r="U17" s="85"/>
      <c r="V17" s="89">
        <f t="shared" si="3"/>
        <v>3</v>
      </c>
      <c r="W17" s="89"/>
      <c r="X17" s="89"/>
      <c r="Y17" s="89"/>
      <c r="AA17" s="75" t="s">
        <v>137</v>
      </c>
      <c r="AB17" s="75">
        <v>2010103</v>
      </c>
      <c r="AC17" s="75">
        <f t="shared" si="4"/>
        <v>1</v>
      </c>
    </row>
    <row r="18" spans="1:29" ht="14.25" customHeight="1" x14ac:dyDescent="0.25">
      <c r="A18" s="2" t="s">
        <v>299</v>
      </c>
      <c r="B18" s="2" t="s">
        <v>298</v>
      </c>
      <c r="C18" s="7" t="s">
        <v>302</v>
      </c>
      <c r="G18" s="97">
        <v>20404</v>
      </c>
      <c r="H18" s="8">
        <v>2040403</v>
      </c>
      <c r="I18" s="8">
        <f t="shared" si="1"/>
        <v>0</v>
      </c>
      <c r="J18" s="3"/>
      <c r="K18" s="3">
        <f t="shared" si="2"/>
        <v>1</v>
      </c>
      <c r="M18" s="77">
        <v>2010609</v>
      </c>
      <c r="N18" s="77" t="s">
        <v>55</v>
      </c>
      <c r="O18" s="77" t="s">
        <v>196</v>
      </c>
      <c r="P18" s="77" t="s">
        <v>197</v>
      </c>
      <c r="Q18" s="77" t="s">
        <v>54</v>
      </c>
      <c r="R18" s="77" t="s">
        <v>55</v>
      </c>
      <c r="S18" s="77">
        <f>INDEX(Tabulky_zadani!$F$18:$F$77,MATCH(Q18,Tabulky_zadani!$A$18:$A$77,0))</f>
        <v>0</v>
      </c>
      <c r="T18" s="75"/>
      <c r="U18" s="85"/>
      <c r="V18" s="89">
        <f t="shared" si="3"/>
        <v>2</v>
      </c>
      <c r="W18" s="89"/>
      <c r="X18" s="89"/>
      <c r="Y18" s="89"/>
      <c r="AA18" s="75" t="s">
        <v>137</v>
      </c>
      <c r="AB18" s="75">
        <v>2010104</v>
      </c>
      <c r="AC18" s="75">
        <f t="shared" si="4"/>
        <v>1</v>
      </c>
    </row>
    <row r="19" spans="1:29" ht="14.25" customHeight="1" x14ac:dyDescent="0.25">
      <c r="A19" s="1">
        <v>1</v>
      </c>
      <c r="B19" s="1" t="s">
        <v>0</v>
      </c>
      <c r="C19" s="6">
        <f t="shared" ref="C19:C25" si="5">SUMIF($A$2:$A$15,A19,$E$2:$E$15)</f>
        <v>0</v>
      </c>
      <c r="G19" s="94">
        <v>20405</v>
      </c>
      <c r="H19" s="93">
        <v>204051</v>
      </c>
      <c r="I19" s="93">
        <f t="shared" si="1"/>
        <v>0</v>
      </c>
      <c r="J19" s="3"/>
      <c r="K19" s="3">
        <f t="shared" si="2"/>
        <v>1</v>
      </c>
      <c r="M19" s="77">
        <v>2010610</v>
      </c>
      <c r="N19" s="77" t="s">
        <v>57</v>
      </c>
      <c r="O19" s="77" t="s">
        <v>198</v>
      </c>
      <c r="P19" s="77" t="s">
        <v>199</v>
      </c>
      <c r="Q19" s="77" t="s">
        <v>56</v>
      </c>
      <c r="R19" s="77" t="s">
        <v>57</v>
      </c>
      <c r="S19" s="77">
        <f>INDEX(Tabulky_zadani!$F$18:$F$77,MATCH(Q19,Tabulky_zadani!$A$18:$A$77,0))</f>
        <v>0</v>
      </c>
      <c r="T19" s="75"/>
      <c r="U19" s="85"/>
      <c r="V19" s="89">
        <f t="shared" si="3"/>
        <v>2</v>
      </c>
      <c r="W19" s="89"/>
      <c r="X19" s="89"/>
      <c r="Y19" s="89"/>
      <c r="AA19" s="75" t="s">
        <v>137</v>
      </c>
      <c r="AB19" s="75">
        <v>2010105</v>
      </c>
      <c r="AC19" s="75">
        <f t="shared" si="4"/>
        <v>1</v>
      </c>
    </row>
    <row r="20" spans="1:29" ht="14.25" customHeight="1" x14ac:dyDescent="0.25">
      <c r="A20" s="1">
        <v>2</v>
      </c>
      <c r="B20" s="1" t="s">
        <v>3</v>
      </c>
      <c r="C20" s="6">
        <f t="shared" si="5"/>
        <v>0</v>
      </c>
      <c r="G20" s="94">
        <v>20405</v>
      </c>
      <c r="H20" s="93">
        <v>204052</v>
      </c>
      <c r="I20" s="93">
        <f t="shared" si="1"/>
        <v>0</v>
      </c>
      <c r="J20" s="3"/>
      <c r="K20" s="3">
        <f t="shared" si="2"/>
        <v>1</v>
      </c>
      <c r="M20" s="77">
        <v>2010612</v>
      </c>
      <c r="N20" s="77" t="s">
        <v>200</v>
      </c>
      <c r="O20" s="77" t="s">
        <v>201</v>
      </c>
      <c r="P20" s="77" t="s">
        <v>202</v>
      </c>
      <c r="Q20" s="77" t="s">
        <v>58</v>
      </c>
      <c r="R20" s="77" t="s">
        <v>59</v>
      </c>
      <c r="S20" s="77">
        <f>INDEX(Tabulky_zadani!$F$18:$F$77,MATCH(Q20,Tabulky_zadani!$A$18:$A$77,0))</f>
        <v>0</v>
      </c>
      <c r="T20" s="75"/>
      <c r="U20" s="85"/>
      <c r="V20" s="89">
        <f t="shared" si="3"/>
        <v>2</v>
      </c>
      <c r="W20" s="89"/>
      <c r="X20" s="89"/>
      <c r="Y20" s="89"/>
      <c r="AA20" s="75" t="s">
        <v>137</v>
      </c>
      <c r="AB20" s="75">
        <v>2010106</v>
      </c>
      <c r="AC20" s="75">
        <f t="shared" si="4"/>
        <v>1</v>
      </c>
    </row>
    <row r="21" spans="1:29" ht="14.25" customHeight="1" x14ac:dyDescent="0.25">
      <c r="A21" s="1">
        <v>3</v>
      </c>
      <c r="B21" s="1" t="s">
        <v>14</v>
      </c>
      <c r="C21" s="6">
        <f t="shared" si="5"/>
        <v>0</v>
      </c>
      <c r="G21" s="94">
        <v>20405</v>
      </c>
      <c r="H21" s="94">
        <v>204053</v>
      </c>
      <c r="I21" s="94">
        <f t="shared" si="1"/>
        <v>0</v>
      </c>
      <c r="J21" s="3"/>
      <c r="K21" s="3">
        <f t="shared" si="2"/>
        <v>1</v>
      </c>
      <c r="M21" s="77">
        <v>2010699</v>
      </c>
      <c r="N21" s="77" t="s">
        <v>203</v>
      </c>
      <c r="O21" s="77" t="s">
        <v>204</v>
      </c>
      <c r="P21" s="77" t="s">
        <v>205</v>
      </c>
      <c r="Q21" s="77" t="s">
        <v>60</v>
      </c>
      <c r="R21" s="77" t="s">
        <v>61</v>
      </c>
      <c r="S21" s="77">
        <f>INDEX(Tabulky_zadani!$F$18:$F$77,MATCH(Q21,Tabulky_zadani!$A$18:$A$77,0))</f>
        <v>0</v>
      </c>
      <c r="T21" s="75"/>
      <c r="U21" s="85"/>
      <c r="V21" s="89">
        <f t="shared" si="3"/>
        <v>2</v>
      </c>
      <c r="W21" s="89"/>
      <c r="X21" s="89"/>
      <c r="Y21" s="89"/>
      <c r="AA21" s="75" t="s">
        <v>137</v>
      </c>
      <c r="AB21" s="75">
        <v>2010107</v>
      </c>
      <c r="AC21" s="75">
        <f t="shared" si="4"/>
        <v>1</v>
      </c>
    </row>
    <row r="22" spans="1:29" ht="14.25" customHeight="1" x14ac:dyDescent="0.25">
      <c r="A22" s="1">
        <v>4</v>
      </c>
      <c r="B22" s="1" t="s">
        <v>15</v>
      </c>
      <c r="C22" s="6">
        <f t="shared" si="5"/>
        <v>0</v>
      </c>
      <c r="G22" s="96">
        <v>20406</v>
      </c>
      <c r="H22" s="5">
        <v>20406</v>
      </c>
      <c r="I22" s="5">
        <f t="shared" si="1"/>
        <v>0</v>
      </c>
      <c r="J22" s="3"/>
      <c r="K22" s="3">
        <f t="shared" si="2"/>
        <v>1</v>
      </c>
      <c r="M22" s="77">
        <v>201070101</v>
      </c>
      <c r="N22" s="77" t="s">
        <v>206</v>
      </c>
      <c r="O22" s="77" t="s">
        <v>207</v>
      </c>
      <c r="P22" s="77" t="s">
        <v>208</v>
      </c>
      <c r="Q22" s="77" t="s">
        <v>62</v>
      </c>
      <c r="R22" s="77" t="s">
        <v>63</v>
      </c>
      <c r="S22" s="77">
        <f>INDEX(Tabulky_zadani!$F$18:$F$77,MATCH(Q22,Tabulky_zadani!$A$18:$A$77,0))</f>
        <v>0</v>
      </c>
      <c r="T22" s="75"/>
      <c r="U22" s="85"/>
      <c r="V22" s="89">
        <f t="shared" si="3"/>
        <v>2</v>
      </c>
      <c r="W22" s="89"/>
      <c r="X22" s="89"/>
      <c r="Y22" s="89"/>
      <c r="AA22" s="75" t="s">
        <v>137</v>
      </c>
      <c r="AB22" s="75">
        <v>2010199</v>
      </c>
      <c r="AC22" s="75">
        <f t="shared" si="4"/>
        <v>1</v>
      </c>
    </row>
    <row r="23" spans="1:29" ht="14.25" customHeight="1" x14ac:dyDescent="0.25">
      <c r="A23" s="1">
        <v>5</v>
      </c>
      <c r="B23" s="1" t="s">
        <v>8</v>
      </c>
      <c r="C23" s="6">
        <f t="shared" si="5"/>
        <v>0</v>
      </c>
      <c r="G23" s="96">
        <v>20407</v>
      </c>
      <c r="H23" s="5">
        <v>20407</v>
      </c>
      <c r="I23" s="5">
        <f t="shared" si="1"/>
        <v>0</v>
      </c>
      <c r="J23" s="3"/>
      <c r="K23" s="3">
        <f t="shared" si="2"/>
        <v>0</v>
      </c>
      <c r="M23" s="77">
        <v>201070102</v>
      </c>
      <c r="N23" s="77" t="s">
        <v>209</v>
      </c>
      <c r="O23" s="77" t="s">
        <v>210</v>
      </c>
      <c r="P23" s="77" t="s">
        <v>211</v>
      </c>
      <c r="Q23" s="77" t="s">
        <v>64</v>
      </c>
      <c r="R23" s="77" t="s">
        <v>65</v>
      </c>
      <c r="S23" s="77">
        <f>INDEX(Tabulky_zadani!$F$18:$F$77,MATCH(Q23,Tabulky_zadani!$A$18:$A$77,0))</f>
        <v>0</v>
      </c>
      <c r="T23" s="75"/>
      <c r="U23" s="85"/>
      <c r="V23" s="89">
        <f t="shared" si="3"/>
        <v>2</v>
      </c>
      <c r="W23" s="89"/>
      <c r="X23" s="89"/>
      <c r="Y23" s="89"/>
      <c r="AA23" s="75" t="s">
        <v>137</v>
      </c>
      <c r="AB23" s="75">
        <v>2010601</v>
      </c>
      <c r="AC23" s="75">
        <f t="shared" si="4"/>
        <v>1</v>
      </c>
    </row>
    <row r="24" spans="1:29" ht="14.25" customHeight="1" x14ac:dyDescent="0.25">
      <c r="A24" s="1">
        <v>6</v>
      </c>
      <c r="B24" s="1" t="s">
        <v>16</v>
      </c>
      <c r="C24" s="6">
        <f t="shared" si="5"/>
        <v>0</v>
      </c>
      <c r="G24" s="96">
        <v>20601</v>
      </c>
      <c r="H24" s="5">
        <v>20601</v>
      </c>
      <c r="I24" s="5">
        <f t="shared" si="1"/>
        <v>0</v>
      </c>
      <c r="J24" s="3"/>
      <c r="K24" s="3">
        <f t="shared" si="2"/>
        <v>1</v>
      </c>
      <c r="M24" s="77">
        <v>2010702</v>
      </c>
      <c r="N24" s="77" t="s">
        <v>212</v>
      </c>
      <c r="O24" s="77" t="s">
        <v>213</v>
      </c>
      <c r="P24" s="77" t="s">
        <v>214</v>
      </c>
      <c r="Q24" s="77" t="s">
        <v>66</v>
      </c>
      <c r="R24" s="77" t="s">
        <v>67</v>
      </c>
      <c r="S24" s="77">
        <f>INDEX(Tabulky_zadani!$F$18:$F$77,MATCH(Q24,Tabulky_zadani!$A$18:$A$77,0))</f>
        <v>0</v>
      </c>
      <c r="T24" s="75"/>
      <c r="U24" s="85"/>
      <c r="V24" s="89">
        <f t="shared" si="3"/>
        <v>2</v>
      </c>
      <c r="W24" s="89"/>
      <c r="X24" s="89"/>
      <c r="Y24" s="89"/>
      <c r="AA24" s="75" t="s">
        <v>137</v>
      </c>
      <c r="AB24" s="75">
        <v>2010602</v>
      </c>
      <c r="AC24" s="75">
        <f t="shared" si="4"/>
        <v>1</v>
      </c>
    </row>
    <row r="25" spans="1:29" ht="14.25" customHeight="1" x14ac:dyDescent="0.25">
      <c r="A25" s="1">
        <v>7</v>
      </c>
      <c r="B25" s="1" t="s">
        <v>17</v>
      </c>
      <c r="C25" s="6">
        <f t="shared" si="5"/>
        <v>0</v>
      </c>
      <c r="G25" s="96">
        <v>30201</v>
      </c>
      <c r="H25" s="5">
        <v>30201</v>
      </c>
      <c r="I25" s="5">
        <f t="shared" si="1"/>
        <v>0</v>
      </c>
      <c r="J25" s="3"/>
      <c r="K25" s="3">
        <f t="shared" si="2"/>
        <v>1</v>
      </c>
      <c r="M25" s="77">
        <v>2010801</v>
      </c>
      <c r="N25" s="77" t="s">
        <v>215</v>
      </c>
      <c r="O25" s="77" t="s">
        <v>216</v>
      </c>
      <c r="P25" s="77" t="s">
        <v>217</v>
      </c>
      <c r="Q25" s="77" t="s">
        <v>68</v>
      </c>
      <c r="R25" s="77" t="s">
        <v>69</v>
      </c>
      <c r="S25" s="77">
        <f>INDEX(Tabulky_zadani!$F$18:$F$77,MATCH(Q25,Tabulky_zadani!$A$18:$A$77,0))</f>
        <v>0</v>
      </c>
      <c r="T25" s="75"/>
      <c r="U25" s="85"/>
      <c r="V25" s="89">
        <f t="shared" si="3"/>
        <v>2</v>
      </c>
      <c r="W25" s="89"/>
      <c r="X25" s="89"/>
      <c r="Y25" s="89"/>
      <c r="AA25" s="75" t="s">
        <v>137</v>
      </c>
      <c r="AB25" s="75">
        <v>2010603</v>
      </c>
      <c r="AC25" s="75">
        <f t="shared" si="4"/>
        <v>1</v>
      </c>
    </row>
    <row r="26" spans="1:29" ht="14.25" customHeight="1" x14ac:dyDescent="0.25">
      <c r="A26" s="1">
        <v>8</v>
      </c>
      <c r="B26" s="1" t="s">
        <v>18</v>
      </c>
      <c r="C26" s="6">
        <f>SUMIF($A$2:$A$15,A26,$E$2:$E$15)</f>
        <v>0</v>
      </c>
      <c r="G26" s="96">
        <v>30202</v>
      </c>
      <c r="H26" s="5">
        <v>30202</v>
      </c>
      <c r="I26" s="5">
        <f t="shared" si="1"/>
        <v>0</v>
      </c>
      <c r="J26" s="3"/>
      <c r="K26" s="3">
        <f t="shared" si="2"/>
        <v>1</v>
      </c>
      <c r="M26" s="77">
        <v>2010802</v>
      </c>
      <c r="N26" s="77" t="s">
        <v>212</v>
      </c>
      <c r="O26" s="77" t="s">
        <v>218</v>
      </c>
      <c r="P26" s="77" t="s">
        <v>219</v>
      </c>
      <c r="Q26" s="77" t="s">
        <v>70</v>
      </c>
      <c r="R26" s="77" t="s">
        <v>71</v>
      </c>
      <c r="S26" s="77">
        <f>INDEX(Tabulky_zadani!$F$18:$F$77,MATCH(Q26,Tabulky_zadani!$A$18:$A$77,0))</f>
        <v>0</v>
      </c>
      <c r="T26" s="75"/>
      <c r="U26" s="85"/>
      <c r="V26" s="89">
        <f t="shared" si="3"/>
        <v>2</v>
      </c>
      <c r="W26" s="89"/>
      <c r="X26" s="89"/>
      <c r="Y26" s="89"/>
      <c r="AA26" s="75" t="s">
        <v>137</v>
      </c>
      <c r="AB26" s="75">
        <v>2010604</v>
      </c>
      <c r="AC26" s="75">
        <f t="shared" si="4"/>
        <v>1</v>
      </c>
    </row>
    <row r="27" spans="1:29" ht="14.25" customHeight="1" x14ac:dyDescent="0.25">
      <c r="G27" s="96">
        <v>30203</v>
      </c>
      <c r="H27" s="5">
        <v>30203</v>
      </c>
      <c r="I27" s="5">
        <f t="shared" si="1"/>
        <v>0</v>
      </c>
      <c r="J27" s="3"/>
      <c r="K27" s="3">
        <f t="shared" si="2"/>
        <v>1</v>
      </c>
      <c r="M27" s="78">
        <v>20109</v>
      </c>
      <c r="N27" s="78" t="s">
        <v>308</v>
      </c>
      <c r="O27" s="78" t="s">
        <v>309</v>
      </c>
      <c r="P27" s="78" t="s">
        <v>310</v>
      </c>
      <c r="Q27" s="80" t="s">
        <v>72</v>
      </c>
      <c r="R27" s="80" t="s">
        <v>73</v>
      </c>
      <c r="S27" s="80">
        <f>INDEX(Tabulky_zadani!$F$18:$F$77,MATCH(Q27,Tabulky_zadani!$A$18:$A$77,0))</f>
        <v>0</v>
      </c>
      <c r="T27" s="79">
        <f>INDEX(Tabulky_zadani!$I$18:$I$77,MATCH(Q27,Tabulky_zadani!$A$18:$A$77,0))</f>
        <v>0</v>
      </c>
      <c r="U27" s="85"/>
      <c r="V27" s="89">
        <f t="shared" si="3"/>
        <v>5</v>
      </c>
      <c r="W27" s="89"/>
      <c r="X27" s="89" t="s">
        <v>144</v>
      </c>
      <c r="Y27" s="89" t="s">
        <v>305</v>
      </c>
      <c r="AA27" s="75" t="s">
        <v>137</v>
      </c>
      <c r="AB27" s="75">
        <v>2010605</v>
      </c>
      <c r="AC27" s="75">
        <f t="shared" si="4"/>
        <v>1</v>
      </c>
    </row>
    <row r="28" spans="1:29" ht="14.25" customHeight="1" x14ac:dyDescent="0.25">
      <c r="G28" s="96">
        <v>30204</v>
      </c>
      <c r="H28" s="5">
        <v>30204</v>
      </c>
      <c r="I28" s="5">
        <f t="shared" si="1"/>
        <v>0</v>
      </c>
      <c r="J28" s="3"/>
      <c r="K28" s="3">
        <f t="shared" si="2"/>
        <v>1</v>
      </c>
      <c r="M28" s="77">
        <v>20110</v>
      </c>
      <c r="N28" s="77" t="s">
        <v>220</v>
      </c>
      <c r="O28" s="77" t="s">
        <v>221</v>
      </c>
      <c r="P28" s="77" t="s">
        <v>222</v>
      </c>
      <c r="Q28" s="77" t="s">
        <v>74</v>
      </c>
      <c r="R28" s="77" t="s">
        <v>75</v>
      </c>
      <c r="S28" s="77">
        <f>INDEX(Tabulky_zadani!$F$18:$F$77,MATCH(Q28,Tabulky_zadani!$A$18:$A$77,0))</f>
        <v>0</v>
      </c>
      <c r="T28" s="75"/>
      <c r="U28" s="86"/>
      <c r="V28" s="89">
        <f t="shared" si="3"/>
        <v>2</v>
      </c>
      <c r="W28" s="89"/>
      <c r="X28" s="89"/>
      <c r="Y28" s="89"/>
      <c r="AA28" s="75" t="s">
        <v>137</v>
      </c>
      <c r="AB28" s="75">
        <v>2010606</v>
      </c>
      <c r="AC28" s="75">
        <f t="shared" si="4"/>
        <v>1</v>
      </c>
    </row>
    <row r="29" spans="1:29" ht="14.25" customHeight="1" x14ac:dyDescent="0.25">
      <c r="A29" s="5"/>
      <c r="G29" s="96">
        <v>30205</v>
      </c>
      <c r="H29" s="5">
        <v>30205</v>
      </c>
      <c r="I29" s="5">
        <f t="shared" si="1"/>
        <v>0</v>
      </c>
      <c r="J29" s="3"/>
      <c r="K29" s="3">
        <f t="shared" si="2"/>
        <v>1</v>
      </c>
      <c r="M29" s="77">
        <v>20111</v>
      </c>
      <c r="N29" s="77" t="s">
        <v>223</v>
      </c>
      <c r="O29" s="77" t="s">
        <v>224</v>
      </c>
      <c r="P29" s="77" t="s">
        <v>225</v>
      </c>
      <c r="Q29" s="77" t="s">
        <v>76</v>
      </c>
      <c r="R29" s="77" t="s">
        <v>77</v>
      </c>
      <c r="S29" s="77">
        <f>INDEX(Tabulky_zadani!$F$18:$F$77,MATCH(Q29,Tabulky_zadani!$A$18:$A$77,0))</f>
        <v>0</v>
      </c>
      <c r="T29" s="75"/>
      <c r="U29" s="85"/>
      <c r="V29" s="89">
        <f t="shared" si="3"/>
        <v>2</v>
      </c>
      <c r="W29" s="89"/>
      <c r="X29" s="89"/>
      <c r="Y29" s="89"/>
      <c r="AA29" s="75" t="s">
        <v>137</v>
      </c>
      <c r="AB29" s="75">
        <v>2010607</v>
      </c>
      <c r="AC29" s="75">
        <f t="shared" si="4"/>
        <v>1</v>
      </c>
    </row>
    <row r="30" spans="1:29" ht="14.25" customHeight="1" x14ac:dyDescent="0.25">
      <c r="A30" s="5"/>
      <c r="G30" s="96">
        <v>30206</v>
      </c>
      <c r="H30" s="5">
        <v>30206</v>
      </c>
      <c r="I30" s="5">
        <f t="shared" si="1"/>
        <v>0</v>
      </c>
      <c r="J30" s="3"/>
      <c r="K30" s="3">
        <f t="shared" si="2"/>
        <v>1</v>
      </c>
      <c r="M30" s="81">
        <v>2011201</v>
      </c>
      <c r="N30" s="81" t="s">
        <v>226</v>
      </c>
      <c r="O30" s="81" t="s">
        <v>227</v>
      </c>
      <c r="P30" s="81" t="s">
        <v>228</v>
      </c>
      <c r="Q30" s="81" t="s">
        <v>78</v>
      </c>
      <c r="R30" s="77" t="s">
        <v>79</v>
      </c>
      <c r="S30" s="77">
        <f>INDEX(Tabulky_zadani!$F$18:$F$77,MATCH(Q30,Tabulky_zadani!$A$18:$A$77,0))</f>
        <v>0</v>
      </c>
      <c r="T30" s="75"/>
      <c r="U30" s="85"/>
      <c r="V30" s="89">
        <f t="shared" si="3"/>
        <v>2</v>
      </c>
      <c r="W30" s="89"/>
      <c r="X30" s="89"/>
      <c r="Y30" s="89"/>
      <c r="AA30" s="75" t="s">
        <v>137</v>
      </c>
      <c r="AB30" s="75">
        <v>2010608</v>
      </c>
      <c r="AC30" s="75">
        <f t="shared" si="4"/>
        <v>1</v>
      </c>
    </row>
    <row r="31" spans="1:29" ht="14.25" customHeight="1" x14ac:dyDescent="0.25">
      <c r="A31" s="5"/>
      <c r="G31" s="96">
        <v>30299</v>
      </c>
      <c r="H31" s="5">
        <v>30299</v>
      </c>
      <c r="I31" s="5">
        <f t="shared" si="1"/>
        <v>0</v>
      </c>
      <c r="J31" s="3"/>
      <c r="K31" s="3">
        <f t="shared" si="2"/>
        <v>1</v>
      </c>
      <c r="M31" s="80">
        <v>2011202</v>
      </c>
      <c r="N31" s="80" t="s">
        <v>229</v>
      </c>
      <c r="O31" s="80" t="s">
        <v>227</v>
      </c>
      <c r="P31" s="80" t="s">
        <v>228</v>
      </c>
      <c r="Q31" s="80" t="s">
        <v>80</v>
      </c>
      <c r="R31" s="80" t="s">
        <v>81</v>
      </c>
      <c r="S31" s="80" t="e">
        <f>INDEX(Tabulky_zadani!$F$18:$F$77,MATCH(Q31,Tabulky_zadani!$A$18:$A$77,0))</f>
        <v>#N/A</v>
      </c>
      <c r="T31" s="82"/>
      <c r="U31" s="85"/>
      <c r="V31" s="89">
        <f t="shared" si="3"/>
        <v>0</v>
      </c>
      <c r="W31" s="89"/>
      <c r="X31" s="89"/>
      <c r="Y31" s="89"/>
      <c r="AA31" s="75" t="s">
        <v>137</v>
      </c>
      <c r="AB31" s="75">
        <v>2010609</v>
      </c>
      <c r="AC31" s="75">
        <f t="shared" si="4"/>
        <v>1</v>
      </c>
    </row>
    <row r="32" spans="1:29" ht="14.25" customHeight="1" x14ac:dyDescent="0.25">
      <c r="A32" s="8"/>
      <c r="G32" s="96">
        <v>30401</v>
      </c>
      <c r="H32" s="5">
        <v>30401</v>
      </c>
      <c r="I32" s="5">
        <f t="shared" si="1"/>
        <v>0</v>
      </c>
      <c r="J32" s="3"/>
      <c r="K32" s="3">
        <f t="shared" si="2"/>
        <v>1</v>
      </c>
      <c r="M32" s="78">
        <v>20301</v>
      </c>
      <c r="N32" s="78" t="s">
        <v>230</v>
      </c>
      <c r="O32" s="78" t="s">
        <v>231</v>
      </c>
      <c r="P32" s="78" t="s">
        <v>232</v>
      </c>
      <c r="Q32" s="77" t="s">
        <v>82</v>
      </c>
      <c r="R32" s="77" t="s">
        <v>83</v>
      </c>
      <c r="S32" s="77">
        <f>INDEX(Tabulky_zadani!$F$18:$F$77,MATCH(Q32,Tabulky_zadani!$A$18:$A$77,0))</f>
        <v>0</v>
      </c>
      <c r="T32" s="79">
        <f>INDEX(Tabulky_zadani!$I$18:$I$77,MATCH(Q32,Tabulky_zadani!$A$18:$A$77,0))</f>
        <v>0</v>
      </c>
      <c r="U32" s="87"/>
      <c r="V32" s="89">
        <f t="shared" si="3"/>
        <v>5</v>
      </c>
      <c r="W32" s="89"/>
      <c r="X32" s="89" t="s">
        <v>144</v>
      </c>
      <c r="Y32" s="89" t="s">
        <v>306</v>
      </c>
      <c r="AA32" s="75" t="s">
        <v>137</v>
      </c>
      <c r="AB32" s="75">
        <v>2010610</v>
      </c>
      <c r="AC32" s="75">
        <f t="shared" si="4"/>
        <v>1</v>
      </c>
    </row>
    <row r="33" spans="1:29" ht="14.25" customHeight="1" x14ac:dyDescent="0.25">
      <c r="A33" s="8"/>
      <c r="G33" s="96">
        <v>30402</v>
      </c>
      <c r="H33" s="5">
        <v>30402</v>
      </c>
      <c r="I33" s="5">
        <f t="shared" si="1"/>
        <v>0</v>
      </c>
      <c r="J33" s="3"/>
      <c r="K33" s="3">
        <f t="shared" si="2"/>
        <v>1</v>
      </c>
      <c r="M33" s="78">
        <v>20302</v>
      </c>
      <c r="N33" s="78" t="s">
        <v>85</v>
      </c>
      <c r="O33" s="78" t="s">
        <v>1</v>
      </c>
      <c r="P33" s="78" t="s">
        <v>233</v>
      </c>
      <c r="Q33" s="77" t="s">
        <v>84</v>
      </c>
      <c r="R33" s="77" t="s">
        <v>85</v>
      </c>
      <c r="S33" s="77">
        <f>INDEX(Tabulky_zadani!$F$18:$F$77,MATCH(Q33,Tabulky_zadani!$A$18:$A$77,0))</f>
        <v>0</v>
      </c>
      <c r="T33" s="79">
        <f>INDEX(Tabulky_zadani!$I$18:$I$77,MATCH(Q33,Tabulky_zadani!$A$18:$A$77,0))</f>
        <v>0</v>
      </c>
      <c r="U33" s="86"/>
      <c r="V33" s="89">
        <f t="shared" si="3"/>
        <v>5</v>
      </c>
      <c r="W33" s="89"/>
      <c r="X33" s="89" t="s">
        <v>144</v>
      </c>
      <c r="Y33" s="89" t="s">
        <v>307</v>
      </c>
      <c r="AA33" s="75" t="s">
        <v>137</v>
      </c>
      <c r="AB33" s="75">
        <v>2010611</v>
      </c>
      <c r="AC33" s="75">
        <f t="shared" si="4"/>
        <v>1</v>
      </c>
    </row>
    <row r="34" spans="1:29" ht="14.25" customHeight="1" x14ac:dyDescent="0.25">
      <c r="A34" s="8"/>
      <c r="G34" s="96">
        <v>30499</v>
      </c>
      <c r="H34" s="5">
        <v>30499</v>
      </c>
      <c r="I34" s="5">
        <f t="shared" si="1"/>
        <v>0</v>
      </c>
      <c r="J34" s="3"/>
      <c r="K34" s="3">
        <f t="shared" si="2"/>
        <v>1</v>
      </c>
      <c r="M34" s="81">
        <v>20303</v>
      </c>
      <c r="N34" s="81" t="s">
        <v>234</v>
      </c>
      <c r="O34" s="81" t="s">
        <v>235</v>
      </c>
      <c r="P34" s="81" t="s">
        <v>236</v>
      </c>
      <c r="Q34" s="81" t="s">
        <v>86</v>
      </c>
      <c r="R34" s="81" t="s">
        <v>87</v>
      </c>
      <c r="S34" s="81" t="e">
        <f>INDEX(Tabulky_zadani!$F$18:$F$77,MATCH(Q34,Tabulky_zadani!$A$18:$A$77,0))</f>
        <v>#N/A</v>
      </c>
      <c r="T34" s="75"/>
      <c r="U34" s="86"/>
      <c r="V34" s="89">
        <f t="shared" ref="V34:V63" si="6">COUNTIF($H$2:$H$203,M34)</f>
        <v>0</v>
      </c>
      <c r="W34" s="89"/>
      <c r="X34" s="89"/>
      <c r="Y34" s="89"/>
      <c r="AA34" s="75" t="s">
        <v>137</v>
      </c>
      <c r="AB34" s="75">
        <v>2010612</v>
      </c>
      <c r="AC34" s="75">
        <f t="shared" ref="AC34:AC65" si="7">COUNTIF($AB$2:$AB$74,AB34)</f>
        <v>1</v>
      </c>
    </row>
    <row r="35" spans="1:29" ht="14.25" customHeight="1" x14ac:dyDescent="0.25">
      <c r="A35" s="5"/>
      <c r="G35" s="96">
        <v>30501</v>
      </c>
      <c r="H35" s="5">
        <v>30501</v>
      </c>
      <c r="I35" s="5">
        <f t="shared" si="1"/>
        <v>0</v>
      </c>
      <c r="J35" s="3"/>
      <c r="K35" s="3">
        <f t="shared" si="2"/>
        <v>1</v>
      </c>
      <c r="M35" s="77">
        <v>20401</v>
      </c>
      <c r="N35" s="77" t="s">
        <v>237</v>
      </c>
      <c r="O35" s="77" t="s">
        <v>2</v>
      </c>
      <c r="P35" s="77" t="s">
        <v>238</v>
      </c>
      <c r="Q35" s="77" t="s">
        <v>88</v>
      </c>
      <c r="R35" s="77" t="s">
        <v>89</v>
      </c>
      <c r="S35" s="77">
        <f>INDEX(Tabulky_zadani!$F$18:$F$77,MATCH(Q35,Tabulky_zadani!$A$18:$A$77,0))</f>
        <v>0</v>
      </c>
      <c r="T35" s="75"/>
      <c r="U35" s="85"/>
      <c r="V35" s="89">
        <f t="shared" si="6"/>
        <v>2</v>
      </c>
      <c r="W35" s="89"/>
      <c r="X35" s="89"/>
      <c r="Y35" s="89"/>
      <c r="AA35" s="75" t="s">
        <v>137</v>
      </c>
      <c r="AB35" s="75">
        <v>2010699</v>
      </c>
      <c r="AC35" s="75">
        <f t="shared" si="7"/>
        <v>1</v>
      </c>
    </row>
    <row r="36" spans="1:29" ht="14.25" customHeight="1" x14ac:dyDescent="0.25">
      <c r="A36" s="5"/>
      <c r="G36" s="96">
        <v>30502</v>
      </c>
      <c r="H36" s="5">
        <v>30502</v>
      </c>
      <c r="I36" s="5">
        <f t="shared" si="1"/>
        <v>0</v>
      </c>
      <c r="J36" s="3"/>
      <c r="K36" s="3">
        <f t="shared" si="2"/>
        <v>1</v>
      </c>
      <c r="M36" s="83">
        <v>2040401</v>
      </c>
      <c r="N36" s="83" t="s">
        <v>311</v>
      </c>
      <c r="O36" s="83" t="s">
        <v>313</v>
      </c>
      <c r="P36" s="83" t="s">
        <v>312</v>
      </c>
      <c r="Q36" s="77" t="s">
        <v>90</v>
      </c>
      <c r="R36" s="77" t="s">
        <v>91</v>
      </c>
      <c r="S36" s="77">
        <f>INDEX(Tabulky_zadani!$F$18:$F$77,MATCH(Q36,Tabulky_zadani!$A$18:$A$77,0))</f>
        <v>0</v>
      </c>
      <c r="T36" s="75"/>
      <c r="U36" s="85"/>
      <c r="V36" s="89">
        <f t="shared" si="6"/>
        <v>2</v>
      </c>
      <c r="W36" s="89"/>
      <c r="X36" s="89"/>
      <c r="Y36" s="89"/>
      <c r="AA36" s="75" t="s">
        <v>137</v>
      </c>
      <c r="AB36" s="75">
        <v>2011201</v>
      </c>
      <c r="AC36" s="75">
        <f t="shared" si="7"/>
        <v>1</v>
      </c>
    </row>
    <row r="37" spans="1:29" ht="14.25" customHeight="1" x14ac:dyDescent="0.25">
      <c r="G37" s="96">
        <v>30503</v>
      </c>
      <c r="H37" s="5">
        <v>30503</v>
      </c>
      <c r="I37" s="5">
        <f t="shared" si="1"/>
        <v>0</v>
      </c>
      <c r="J37" s="3"/>
      <c r="K37" s="3">
        <f t="shared" si="2"/>
        <v>1</v>
      </c>
      <c r="M37" s="80">
        <v>2040402</v>
      </c>
      <c r="N37" s="80" t="s">
        <v>239</v>
      </c>
      <c r="O37" s="80" t="s">
        <v>240</v>
      </c>
      <c r="P37" s="80" t="s">
        <v>241</v>
      </c>
      <c r="Q37" s="80" t="s">
        <v>92</v>
      </c>
      <c r="R37" s="80" t="s">
        <v>93</v>
      </c>
      <c r="S37" s="80">
        <f>INDEX(Tabulky_zadani!$F$18:$F$77,MATCH(Q37,Tabulky_zadani!$A$18:$A$77,0))</f>
        <v>0</v>
      </c>
      <c r="T37" s="82"/>
      <c r="U37" s="85"/>
      <c r="V37" s="89">
        <f t="shared" si="6"/>
        <v>2</v>
      </c>
      <c r="W37" s="89"/>
      <c r="X37" s="89"/>
      <c r="Y37" s="89"/>
      <c r="AA37" s="75" t="s">
        <v>137</v>
      </c>
      <c r="AB37" s="75">
        <v>201070101</v>
      </c>
      <c r="AC37" s="75">
        <f t="shared" si="7"/>
        <v>1</v>
      </c>
    </row>
    <row r="38" spans="1:29" ht="14.25" customHeight="1" x14ac:dyDescent="0.25">
      <c r="G38" s="96">
        <v>33199</v>
      </c>
      <c r="H38" s="5">
        <v>33199</v>
      </c>
      <c r="I38" s="5">
        <f t="shared" si="1"/>
        <v>0</v>
      </c>
      <c r="J38" s="3"/>
      <c r="K38" s="3">
        <f t="shared" si="2"/>
        <v>0</v>
      </c>
      <c r="M38" s="80">
        <v>2040403</v>
      </c>
      <c r="N38" s="80" t="s">
        <v>4</v>
      </c>
      <c r="O38" s="80" t="s">
        <v>242</v>
      </c>
      <c r="P38" s="80" t="s">
        <v>243</v>
      </c>
      <c r="Q38" s="80" t="s">
        <v>94</v>
      </c>
      <c r="R38" s="80" t="s">
        <v>95</v>
      </c>
      <c r="S38" s="80">
        <f>INDEX(Tabulky_zadani!$F$18:$F$77,MATCH(Q38,Tabulky_zadani!$A$18:$A$77,0))</f>
        <v>0</v>
      </c>
      <c r="T38" s="82"/>
      <c r="U38" s="87"/>
      <c r="V38" s="89">
        <f t="shared" si="6"/>
        <v>2</v>
      </c>
      <c r="W38" s="89"/>
      <c r="X38" s="89"/>
      <c r="Y38" s="89"/>
      <c r="AA38" s="75" t="s">
        <v>138</v>
      </c>
      <c r="AB38" s="75">
        <v>20405</v>
      </c>
      <c r="AC38" s="75">
        <f t="shared" si="7"/>
        <v>1</v>
      </c>
    </row>
    <row r="39" spans="1:29" ht="14.25" customHeight="1" x14ac:dyDescent="0.25">
      <c r="G39" s="96">
        <v>2010101</v>
      </c>
      <c r="H39" s="5">
        <v>2010101</v>
      </c>
      <c r="I39" s="5">
        <f t="shared" si="1"/>
        <v>0</v>
      </c>
      <c r="J39" s="3"/>
      <c r="K39" s="3">
        <f t="shared" si="2"/>
        <v>1</v>
      </c>
      <c r="M39" s="92">
        <v>204051</v>
      </c>
      <c r="N39" s="92" t="s">
        <v>244</v>
      </c>
      <c r="O39" s="92" t="s">
        <v>245</v>
      </c>
      <c r="P39" s="92" t="s">
        <v>246</v>
      </c>
      <c r="Q39" s="92" t="s">
        <v>385</v>
      </c>
      <c r="R39" s="92" t="s">
        <v>390</v>
      </c>
      <c r="S39" s="92">
        <f>INDEX(Tabulky_zadani!$F$18:$F$77,MATCH(Q39,Tabulky_zadani!$A$18:$A$77,0))</f>
        <v>0</v>
      </c>
      <c r="T39" s="75"/>
      <c r="U39" s="87"/>
      <c r="V39" s="89">
        <f t="shared" si="6"/>
        <v>2</v>
      </c>
      <c r="W39" s="89"/>
      <c r="X39" s="89"/>
      <c r="Y39" s="89"/>
      <c r="AA39" s="75" t="s">
        <v>138</v>
      </c>
      <c r="AB39" s="75">
        <v>20601</v>
      </c>
      <c r="AC39" s="75">
        <f t="shared" si="7"/>
        <v>1</v>
      </c>
    </row>
    <row r="40" spans="1:29" ht="14.25" customHeight="1" x14ac:dyDescent="0.25">
      <c r="G40" s="96">
        <v>2010103</v>
      </c>
      <c r="H40" s="5">
        <v>2010103</v>
      </c>
      <c r="I40" s="5">
        <f t="shared" si="1"/>
        <v>0</v>
      </c>
      <c r="J40" s="3"/>
      <c r="K40" s="3">
        <f t="shared" si="2"/>
        <v>1</v>
      </c>
      <c r="M40" s="92">
        <v>204052</v>
      </c>
      <c r="N40" s="92" t="s">
        <v>244</v>
      </c>
      <c r="O40" s="92" t="s">
        <v>387</v>
      </c>
      <c r="P40" s="92" t="s">
        <v>407</v>
      </c>
      <c r="Q40" s="92" t="s">
        <v>386</v>
      </c>
      <c r="R40" s="92" t="s">
        <v>389</v>
      </c>
      <c r="S40" s="92">
        <f>INDEX(Tabulky_zadani!$F$18:$F$77,MATCH(Q40,Tabulky_zadani!$A$18:$A$77,0))</f>
        <v>0</v>
      </c>
      <c r="T40" s="75"/>
      <c r="U40" s="87"/>
      <c r="V40" s="89">
        <f t="shared" si="6"/>
        <v>2</v>
      </c>
      <c r="W40" s="89"/>
      <c r="X40" s="89"/>
      <c r="Y40" s="89"/>
      <c r="AA40" s="75" t="s">
        <v>138</v>
      </c>
      <c r="AB40" s="75">
        <v>2010702</v>
      </c>
      <c r="AC40" s="75">
        <f t="shared" si="7"/>
        <v>1</v>
      </c>
    </row>
    <row r="41" spans="1:29" ht="14.25" customHeight="1" x14ac:dyDescent="0.25">
      <c r="G41" s="96">
        <v>2010104</v>
      </c>
      <c r="H41" s="5">
        <v>2010104</v>
      </c>
      <c r="I41" s="5">
        <f t="shared" si="1"/>
        <v>0</v>
      </c>
      <c r="J41" s="3"/>
      <c r="K41" s="3">
        <f t="shared" si="2"/>
        <v>1</v>
      </c>
      <c r="M41" s="92">
        <v>204053</v>
      </c>
      <c r="N41" s="92" t="s">
        <v>244</v>
      </c>
      <c r="O41" s="92" t="s">
        <v>405</v>
      </c>
      <c r="P41" s="92" t="s">
        <v>388</v>
      </c>
      <c r="Q41" s="92" t="s">
        <v>401</v>
      </c>
      <c r="R41" s="92" t="s">
        <v>406</v>
      </c>
      <c r="S41" s="92">
        <f>INDEX(Tabulky_zadani!$F$18:$F$77,MATCH(Q41,Tabulky_zadani!$A$18:$A$77,0))</f>
        <v>0</v>
      </c>
      <c r="T41" s="75"/>
      <c r="U41" s="87"/>
      <c r="V41" s="89">
        <f t="shared" si="6"/>
        <v>2</v>
      </c>
      <c r="W41" s="89"/>
      <c r="X41" s="89"/>
      <c r="Y41" s="89"/>
      <c r="AA41" s="75" t="s">
        <v>138</v>
      </c>
      <c r="AB41" s="75">
        <v>2010801</v>
      </c>
      <c r="AC41" s="75">
        <f t="shared" si="7"/>
        <v>1</v>
      </c>
    </row>
    <row r="42" spans="1:29" ht="14.25" customHeight="1" x14ac:dyDescent="0.25">
      <c r="G42" s="96">
        <v>2010105</v>
      </c>
      <c r="H42" s="5">
        <v>2010105</v>
      </c>
      <c r="I42" s="5">
        <f t="shared" si="1"/>
        <v>0</v>
      </c>
      <c r="J42" s="3"/>
      <c r="K42" s="3">
        <f t="shared" si="2"/>
        <v>1</v>
      </c>
      <c r="M42" s="77">
        <v>20406</v>
      </c>
      <c r="N42" s="77" t="s">
        <v>97</v>
      </c>
      <c r="O42" s="77" t="s">
        <v>247</v>
      </c>
      <c r="P42" s="77" t="s">
        <v>248</v>
      </c>
      <c r="Q42" s="77" t="s">
        <v>96</v>
      </c>
      <c r="R42" s="77" t="s">
        <v>97</v>
      </c>
      <c r="S42" s="77">
        <f>INDEX(Tabulky_zadani!$F$18:$F$77,MATCH(Q42,Tabulky_zadani!$A$18:$A$77,0))</f>
        <v>0</v>
      </c>
      <c r="T42" s="75"/>
      <c r="U42" s="85"/>
      <c r="V42" s="89">
        <f t="shared" si="6"/>
        <v>2</v>
      </c>
      <c r="W42" s="89"/>
      <c r="X42" s="89"/>
      <c r="Y42" s="89"/>
      <c r="AA42" s="75" t="s">
        <v>138</v>
      </c>
      <c r="AB42" s="75">
        <v>2010802</v>
      </c>
      <c r="AC42" s="75">
        <f t="shared" si="7"/>
        <v>1</v>
      </c>
    </row>
    <row r="43" spans="1:29" ht="14.25" customHeight="1" x14ac:dyDescent="0.25">
      <c r="G43" s="96">
        <v>2010106</v>
      </c>
      <c r="H43" s="5">
        <v>2010106</v>
      </c>
      <c r="I43" s="5">
        <f t="shared" si="1"/>
        <v>0</v>
      </c>
      <c r="J43" s="3"/>
      <c r="K43" s="3">
        <f t="shared" si="2"/>
        <v>1</v>
      </c>
      <c r="M43" s="77">
        <v>20601</v>
      </c>
      <c r="N43" s="77" t="s">
        <v>19</v>
      </c>
      <c r="O43" s="77" t="s">
        <v>249</v>
      </c>
      <c r="P43" s="77" t="s">
        <v>250</v>
      </c>
      <c r="Q43" s="77" t="s">
        <v>98</v>
      </c>
      <c r="R43" s="77" t="s">
        <v>99</v>
      </c>
      <c r="S43" s="77">
        <f>INDEX(Tabulky_zadani!$F$18:$F$77,MATCH(Q43,Tabulky_zadani!$A$18:$A$77,0))</f>
        <v>0</v>
      </c>
      <c r="T43" s="75"/>
      <c r="U43" s="85"/>
      <c r="V43" s="89">
        <f t="shared" si="6"/>
        <v>2</v>
      </c>
      <c r="W43" s="89"/>
      <c r="X43" s="89"/>
      <c r="Y43" s="89"/>
      <c r="AA43" s="75" t="s">
        <v>138</v>
      </c>
      <c r="AB43" s="75">
        <v>201070102</v>
      </c>
      <c r="AC43" s="75">
        <f t="shared" si="7"/>
        <v>1</v>
      </c>
    </row>
    <row r="44" spans="1:29" ht="14.25" customHeight="1" x14ac:dyDescent="0.25">
      <c r="G44" s="96">
        <v>2010107</v>
      </c>
      <c r="H44" s="5">
        <v>2010107</v>
      </c>
      <c r="I44" s="5">
        <f t="shared" si="1"/>
        <v>0</v>
      </c>
      <c r="J44" s="3"/>
      <c r="K44" s="3">
        <f t="shared" si="2"/>
        <v>0</v>
      </c>
      <c r="M44" s="77">
        <v>301</v>
      </c>
      <c r="N44" s="77" t="s">
        <v>101</v>
      </c>
      <c r="O44" s="77" t="s">
        <v>251</v>
      </c>
      <c r="P44" s="77" t="s">
        <v>252</v>
      </c>
      <c r="Q44" s="77" t="s">
        <v>100</v>
      </c>
      <c r="R44" s="77" t="s">
        <v>101</v>
      </c>
      <c r="S44" s="77">
        <f>INDEX(Tabulky_zadani!$F$18:$F$77,MATCH(Q44,Tabulky_zadani!$A$18:$A$77,0))</f>
        <v>0</v>
      </c>
      <c r="T44" s="75"/>
      <c r="U44" s="85"/>
      <c r="V44" s="89">
        <f t="shared" si="6"/>
        <v>3</v>
      </c>
      <c r="W44" s="89"/>
      <c r="X44" s="89"/>
      <c r="Y44" s="89"/>
      <c r="AA44" s="75" t="s">
        <v>139</v>
      </c>
      <c r="AB44" s="75">
        <v>20401</v>
      </c>
      <c r="AC44" s="75">
        <f t="shared" si="7"/>
        <v>1</v>
      </c>
    </row>
    <row r="45" spans="1:29" ht="14.25" customHeight="1" x14ac:dyDescent="0.25">
      <c r="G45" s="96">
        <v>2010199</v>
      </c>
      <c r="H45" s="5">
        <v>2010199</v>
      </c>
      <c r="I45" s="5">
        <f t="shared" si="1"/>
        <v>0</v>
      </c>
      <c r="J45" s="3"/>
      <c r="K45" s="3">
        <f t="shared" si="2"/>
        <v>1</v>
      </c>
      <c r="M45" s="77">
        <v>30201</v>
      </c>
      <c r="N45" s="77" t="s">
        <v>253</v>
      </c>
      <c r="O45" s="77" t="s">
        <v>254</v>
      </c>
      <c r="P45" s="77" t="s">
        <v>255</v>
      </c>
      <c r="Q45" s="77" t="s">
        <v>102</v>
      </c>
      <c r="R45" s="77" t="s">
        <v>103</v>
      </c>
      <c r="S45" s="77">
        <f>INDEX(Tabulky_zadani!$F$18:$F$77,MATCH(Q45,Tabulky_zadani!$A$18:$A$77,0))</f>
        <v>0</v>
      </c>
      <c r="T45" s="75"/>
      <c r="U45" s="85"/>
      <c r="V45" s="89">
        <f t="shared" si="6"/>
        <v>5</v>
      </c>
      <c r="W45" s="89"/>
      <c r="X45" s="89"/>
      <c r="Y45" s="89"/>
      <c r="AA45" s="75" t="s">
        <v>139</v>
      </c>
      <c r="AB45" s="75">
        <v>20402</v>
      </c>
      <c r="AC45" s="75">
        <f t="shared" si="7"/>
        <v>1</v>
      </c>
    </row>
    <row r="46" spans="1:29" ht="14.25" customHeight="1" x14ac:dyDescent="0.25">
      <c r="G46" s="96">
        <v>2010601</v>
      </c>
      <c r="H46" s="5">
        <v>2010601</v>
      </c>
      <c r="I46" s="5">
        <f t="shared" si="1"/>
        <v>0</v>
      </c>
      <c r="J46" s="3"/>
      <c r="K46" s="3">
        <f t="shared" si="2"/>
        <v>0</v>
      </c>
      <c r="M46" s="77">
        <v>30202</v>
      </c>
      <c r="N46" s="77" t="s">
        <v>256</v>
      </c>
      <c r="O46" s="77" t="s">
        <v>257</v>
      </c>
      <c r="P46" s="77" t="s">
        <v>258</v>
      </c>
      <c r="Q46" s="77" t="s">
        <v>104</v>
      </c>
      <c r="R46" s="77" t="s">
        <v>105</v>
      </c>
      <c r="S46" s="77">
        <f>INDEX(Tabulky_zadani!$F$18:$F$77,MATCH(Q46,Tabulky_zadani!$A$18:$A$77,0))</f>
        <v>0</v>
      </c>
      <c r="T46" s="75"/>
      <c r="U46" s="85"/>
      <c r="V46" s="89">
        <f t="shared" si="6"/>
        <v>4</v>
      </c>
      <c r="W46" s="89"/>
      <c r="X46" s="89"/>
      <c r="Y46" s="89"/>
      <c r="AA46" s="75" t="s">
        <v>139</v>
      </c>
      <c r="AB46" s="75">
        <v>20403</v>
      </c>
      <c r="AC46" s="75">
        <f t="shared" si="7"/>
        <v>1</v>
      </c>
    </row>
    <row r="47" spans="1:29" ht="14.25" customHeight="1" x14ac:dyDescent="0.25">
      <c r="G47" s="96">
        <v>2010602</v>
      </c>
      <c r="H47" s="5">
        <v>2010602</v>
      </c>
      <c r="I47" s="5">
        <f t="shared" si="1"/>
        <v>0</v>
      </c>
      <c r="J47" s="3"/>
      <c r="K47" s="3">
        <f t="shared" si="2"/>
        <v>1</v>
      </c>
      <c r="M47" s="77">
        <v>30203</v>
      </c>
      <c r="N47" s="77" t="s">
        <v>259</v>
      </c>
      <c r="O47" s="77" t="s">
        <v>260</v>
      </c>
      <c r="P47" s="77" t="s">
        <v>261</v>
      </c>
      <c r="Q47" s="77" t="s">
        <v>106</v>
      </c>
      <c r="R47" s="77" t="s">
        <v>107</v>
      </c>
      <c r="S47" s="77">
        <f>INDEX(Tabulky_zadani!$F$18:$F$77,MATCH(Q47,Tabulky_zadani!$A$18:$A$77,0))</f>
        <v>0</v>
      </c>
      <c r="T47" s="75"/>
      <c r="U47" s="85"/>
      <c r="V47" s="89">
        <f t="shared" si="6"/>
        <v>5</v>
      </c>
      <c r="W47" s="89"/>
      <c r="X47" s="89"/>
      <c r="Y47" s="89"/>
      <c r="AA47" s="75" t="s">
        <v>139</v>
      </c>
      <c r="AB47" s="75">
        <v>2040401</v>
      </c>
      <c r="AC47" s="75">
        <f t="shared" si="7"/>
        <v>2</v>
      </c>
    </row>
    <row r="48" spans="1:29" ht="14.25" customHeight="1" x14ac:dyDescent="0.25">
      <c r="G48" s="96">
        <v>2010603</v>
      </c>
      <c r="H48" s="5">
        <v>2010603</v>
      </c>
      <c r="I48" s="5">
        <f t="shared" si="1"/>
        <v>0</v>
      </c>
      <c r="J48" s="3"/>
      <c r="K48" s="3">
        <f t="shared" si="2"/>
        <v>0</v>
      </c>
      <c r="M48" s="77">
        <v>30204</v>
      </c>
      <c r="N48" s="77" t="s">
        <v>262</v>
      </c>
      <c r="O48" s="77" t="s">
        <v>263</v>
      </c>
      <c r="P48" s="77" t="s">
        <v>264</v>
      </c>
      <c r="Q48" s="77" t="s">
        <v>108</v>
      </c>
      <c r="R48" s="77" t="s">
        <v>109</v>
      </c>
      <c r="S48" s="77">
        <f>INDEX(Tabulky_zadani!$F$18:$F$77,MATCH(Q48,Tabulky_zadani!$A$18:$A$77,0))</f>
        <v>0</v>
      </c>
      <c r="T48" s="75"/>
      <c r="U48" s="85"/>
      <c r="V48" s="89">
        <f t="shared" si="6"/>
        <v>4</v>
      </c>
      <c r="W48" s="89"/>
      <c r="X48" s="89"/>
      <c r="Y48" s="89"/>
      <c r="AA48" s="75" t="s">
        <v>139</v>
      </c>
      <c r="AB48" s="75">
        <v>2040402</v>
      </c>
      <c r="AC48" s="75">
        <f t="shared" si="7"/>
        <v>2</v>
      </c>
    </row>
    <row r="49" spans="7:29" ht="14.25" customHeight="1" x14ac:dyDescent="0.25">
      <c r="G49" s="96">
        <v>2010604</v>
      </c>
      <c r="H49" s="5">
        <v>2010604</v>
      </c>
      <c r="I49" s="5">
        <f t="shared" si="1"/>
        <v>0</v>
      </c>
      <c r="J49" s="3"/>
      <c r="K49" s="3">
        <f t="shared" si="2"/>
        <v>1</v>
      </c>
      <c r="M49" s="77">
        <v>30205</v>
      </c>
      <c r="N49" s="77" t="s">
        <v>265</v>
      </c>
      <c r="O49" s="77" t="s">
        <v>266</v>
      </c>
      <c r="P49" s="77" t="s">
        <v>267</v>
      </c>
      <c r="Q49" s="77" t="s">
        <v>110</v>
      </c>
      <c r="R49" s="77" t="s">
        <v>111</v>
      </c>
      <c r="S49" s="77">
        <f>INDEX(Tabulky_zadani!$F$18:$F$77,MATCH(Q49,Tabulky_zadani!$A$18:$A$77,0))</f>
        <v>0</v>
      </c>
      <c r="T49" s="75"/>
      <c r="U49" s="85"/>
      <c r="V49" s="89">
        <f t="shared" si="6"/>
        <v>5</v>
      </c>
      <c r="W49" s="89"/>
      <c r="X49" s="89"/>
      <c r="Y49" s="89"/>
      <c r="AA49" s="75" t="s">
        <v>139</v>
      </c>
      <c r="AB49" s="75">
        <v>2040403</v>
      </c>
      <c r="AC49" s="75">
        <f t="shared" si="7"/>
        <v>2</v>
      </c>
    </row>
    <row r="50" spans="7:29" ht="14.25" customHeight="1" x14ac:dyDescent="0.25">
      <c r="G50" s="96">
        <v>2010605</v>
      </c>
      <c r="H50" s="5">
        <v>2010605</v>
      </c>
      <c r="I50" s="5">
        <f t="shared" si="1"/>
        <v>0</v>
      </c>
      <c r="J50" s="3"/>
      <c r="K50" s="3">
        <f t="shared" si="2"/>
        <v>1</v>
      </c>
      <c r="M50" s="77">
        <v>30206</v>
      </c>
      <c r="N50" s="77" t="s">
        <v>113</v>
      </c>
      <c r="O50" s="77" t="s">
        <v>268</v>
      </c>
      <c r="P50" s="77" t="s">
        <v>269</v>
      </c>
      <c r="Q50" s="77" t="s">
        <v>112</v>
      </c>
      <c r="R50" s="77" t="s">
        <v>113</v>
      </c>
      <c r="S50" s="77">
        <f>INDEX(Tabulky_zadani!$F$18:$F$77,MATCH(Q50,Tabulky_zadani!$A$18:$A$77,0))</f>
        <v>0</v>
      </c>
      <c r="T50" s="75"/>
      <c r="U50" s="85"/>
      <c r="V50" s="89">
        <f t="shared" si="6"/>
        <v>5</v>
      </c>
      <c r="W50" s="89"/>
      <c r="X50" s="89"/>
      <c r="Y50" s="89"/>
      <c r="AA50" s="75" t="s">
        <v>139</v>
      </c>
      <c r="AB50" s="75">
        <v>20406</v>
      </c>
      <c r="AC50" s="75">
        <f t="shared" si="7"/>
        <v>1</v>
      </c>
    </row>
    <row r="51" spans="7:29" ht="14.25" customHeight="1" x14ac:dyDescent="0.25">
      <c r="G51" s="96">
        <v>2010606</v>
      </c>
      <c r="H51" s="5">
        <v>2010606</v>
      </c>
      <c r="I51" s="5">
        <f t="shared" si="1"/>
        <v>0</v>
      </c>
      <c r="J51" s="3"/>
      <c r="K51" s="3">
        <f t="shared" si="2"/>
        <v>1</v>
      </c>
      <c r="M51" s="77">
        <v>30299</v>
      </c>
      <c r="N51" s="77" t="s">
        <v>115</v>
      </c>
      <c r="O51" s="77" t="s">
        <v>270</v>
      </c>
      <c r="P51" s="77" t="s">
        <v>271</v>
      </c>
      <c r="Q51" s="77" t="s">
        <v>114</v>
      </c>
      <c r="R51" s="77" t="s">
        <v>115</v>
      </c>
      <c r="S51" s="77">
        <f>INDEX(Tabulky_zadani!$F$18:$F$77,MATCH(Q51,Tabulky_zadani!$A$18:$A$77,0))</f>
        <v>0</v>
      </c>
      <c r="T51" s="75"/>
      <c r="U51" s="85"/>
      <c r="V51" s="89">
        <f t="shared" si="6"/>
        <v>4</v>
      </c>
      <c r="W51" s="89"/>
      <c r="X51" s="89"/>
      <c r="Y51" s="89"/>
      <c r="AA51" s="75" t="s">
        <v>139</v>
      </c>
      <c r="AB51" s="75">
        <v>20407</v>
      </c>
      <c r="AC51" s="75">
        <f t="shared" si="7"/>
        <v>1</v>
      </c>
    </row>
    <row r="52" spans="7:29" ht="14.25" customHeight="1" x14ac:dyDescent="0.25">
      <c r="G52" s="96">
        <v>2010607</v>
      </c>
      <c r="H52" s="5">
        <v>2010607</v>
      </c>
      <c r="I52" s="5">
        <f t="shared" si="1"/>
        <v>0</v>
      </c>
      <c r="J52" s="3"/>
      <c r="K52" s="3">
        <f t="shared" si="2"/>
        <v>1</v>
      </c>
      <c r="M52" s="77">
        <v>3030101</v>
      </c>
      <c r="N52" s="84" t="s">
        <v>383</v>
      </c>
      <c r="O52" s="77" t="s">
        <v>272</v>
      </c>
      <c r="P52" s="77" t="s">
        <v>273</v>
      </c>
      <c r="Q52" s="77" t="s">
        <v>116</v>
      </c>
      <c r="R52" s="84" t="s">
        <v>380</v>
      </c>
      <c r="S52" s="77">
        <f>INDEX(Tabulky_zadani!$F$18:$F$77,MATCH(Q52,Tabulky_zadani!$A$18:$A$77,0))</f>
        <v>0</v>
      </c>
      <c r="T52" s="75"/>
      <c r="U52" s="85"/>
      <c r="V52" s="89">
        <f t="shared" si="6"/>
        <v>3</v>
      </c>
      <c r="W52" s="89"/>
      <c r="X52" s="89"/>
      <c r="Y52" s="89"/>
      <c r="AA52" s="75" t="s">
        <v>141</v>
      </c>
      <c r="AB52" s="75">
        <v>301</v>
      </c>
      <c r="AC52" s="75">
        <f t="shared" si="7"/>
        <v>1</v>
      </c>
    </row>
    <row r="53" spans="7:29" ht="14.25" customHeight="1" x14ac:dyDescent="0.25">
      <c r="G53" s="96">
        <v>2010608</v>
      </c>
      <c r="H53" s="5">
        <v>2010608</v>
      </c>
      <c r="I53" s="5">
        <f t="shared" si="1"/>
        <v>0</v>
      </c>
      <c r="J53" s="3"/>
      <c r="K53" s="3">
        <f t="shared" si="2"/>
        <v>1</v>
      </c>
      <c r="M53" s="77">
        <v>3030102</v>
      </c>
      <c r="N53" s="84" t="s">
        <v>384</v>
      </c>
      <c r="O53" s="84" t="s">
        <v>382</v>
      </c>
      <c r="P53" s="77" t="s">
        <v>273</v>
      </c>
      <c r="Q53" s="84" t="s">
        <v>379</v>
      </c>
      <c r="R53" s="84" t="s">
        <v>381</v>
      </c>
      <c r="S53" s="77">
        <f>INDEX(Tabulky_zadani!$F$18:$F$77,MATCH(Q53,Tabulky_zadani!$A$18:$A$77,0))</f>
        <v>0</v>
      </c>
      <c r="T53" s="75"/>
      <c r="U53" s="85"/>
      <c r="V53" s="89">
        <f t="shared" si="6"/>
        <v>2</v>
      </c>
      <c r="W53" s="89"/>
      <c r="X53" s="89"/>
      <c r="Y53" s="89"/>
      <c r="AA53" s="75" t="s">
        <v>141</v>
      </c>
      <c r="AB53" s="75">
        <v>20105</v>
      </c>
      <c r="AC53" s="75">
        <f t="shared" si="7"/>
        <v>2</v>
      </c>
    </row>
    <row r="54" spans="7:29" ht="14.25" customHeight="1" x14ac:dyDescent="0.25">
      <c r="G54" s="96">
        <v>2010609</v>
      </c>
      <c r="H54" s="5">
        <v>2010609</v>
      </c>
      <c r="I54" s="5">
        <f t="shared" si="1"/>
        <v>0</v>
      </c>
      <c r="J54" s="3"/>
      <c r="K54" s="3">
        <f t="shared" si="2"/>
        <v>1</v>
      </c>
      <c r="M54" s="77">
        <v>3030201</v>
      </c>
      <c r="N54" s="77" t="s">
        <v>274</v>
      </c>
      <c r="O54" s="77" t="s">
        <v>6</v>
      </c>
      <c r="P54" s="77" t="s">
        <v>275</v>
      </c>
      <c r="Q54" s="77" t="s">
        <v>117</v>
      </c>
      <c r="R54" s="77" t="s">
        <v>11</v>
      </c>
      <c r="S54" s="77">
        <f>INDEX(Tabulky_zadani!$F$18:$F$77,MATCH(Q54,Tabulky_zadani!$A$18:$A$77,0))</f>
        <v>0</v>
      </c>
      <c r="T54" s="75"/>
      <c r="U54" s="85"/>
      <c r="V54" s="89">
        <f t="shared" si="6"/>
        <v>3</v>
      </c>
      <c r="W54" s="89"/>
      <c r="X54" s="89"/>
      <c r="Y54" s="89"/>
      <c r="AA54" s="75" t="s">
        <v>141</v>
      </c>
      <c r="AB54" s="75">
        <v>20109</v>
      </c>
      <c r="AC54" s="75">
        <f t="shared" si="7"/>
        <v>2</v>
      </c>
    </row>
    <row r="55" spans="7:29" ht="14.25" customHeight="1" x14ac:dyDescent="0.25">
      <c r="G55" s="96">
        <v>2010610</v>
      </c>
      <c r="H55" s="5">
        <v>2010610</v>
      </c>
      <c r="I55" s="5">
        <f t="shared" si="1"/>
        <v>0</v>
      </c>
      <c r="J55" s="3"/>
      <c r="K55" s="3">
        <f t="shared" si="2"/>
        <v>1</v>
      </c>
      <c r="M55" s="77">
        <v>30401</v>
      </c>
      <c r="N55" s="77" t="s">
        <v>276</v>
      </c>
      <c r="O55" s="77" t="s">
        <v>277</v>
      </c>
      <c r="P55" s="77" t="s">
        <v>278</v>
      </c>
      <c r="Q55" s="77" t="s">
        <v>118</v>
      </c>
      <c r="R55" s="77" t="s">
        <v>119</v>
      </c>
      <c r="S55" s="77">
        <f>INDEX(Tabulky_zadani!$F$18:$F$77,MATCH(Q55,Tabulky_zadani!$A$18:$A$77,0))</f>
        <v>0</v>
      </c>
      <c r="T55" s="75"/>
      <c r="U55" s="85"/>
      <c r="V55" s="89">
        <f t="shared" si="6"/>
        <v>3</v>
      </c>
      <c r="W55" s="89"/>
      <c r="X55" s="89"/>
      <c r="Y55" s="89"/>
      <c r="AA55" s="75" t="s">
        <v>141</v>
      </c>
      <c r="AB55" s="75">
        <v>20301</v>
      </c>
      <c r="AC55" s="75">
        <f t="shared" si="7"/>
        <v>2</v>
      </c>
    </row>
    <row r="56" spans="7:29" ht="14.25" customHeight="1" x14ac:dyDescent="0.25">
      <c r="G56" s="96">
        <v>2010611</v>
      </c>
      <c r="H56" s="5">
        <v>2010611</v>
      </c>
      <c r="I56" s="5">
        <f t="shared" si="1"/>
        <v>0</v>
      </c>
      <c r="J56" s="3"/>
      <c r="K56" s="3">
        <f t="shared" si="2"/>
        <v>0</v>
      </c>
      <c r="M56" s="77">
        <v>30402</v>
      </c>
      <c r="N56" s="77" t="s">
        <v>121</v>
      </c>
      <c r="O56" s="77" t="s">
        <v>279</v>
      </c>
      <c r="P56" s="77" t="s">
        <v>280</v>
      </c>
      <c r="Q56" s="77" t="s">
        <v>120</v>
      </c>
      <c r="R56" s="77" t="s">
        <v>121</v>
      </c>
      <c r="S56" s="77">
        <f>INDEX(Tabulky_zadani!$F$18:$F$77,MATCH(Q56,Tabulky_zadani!$A$18:$A$77,0))</f>
        <v>0</v>
      </c>
      <c r="T56" s="75"/>
      <c r="U56" s="85"/>
      <c r="V56" s="89">
        <f t="shared" si="6"/>
        <v>3</v>
      </c>
      <c r="W56" s="89"/>
      <c r="X56" s="89"/>
      <c r="Y56" s="89"/>
      <c r="AA56" s="75" t="s">
        <v>141</v>
      </c>
      <c r="AB56" s="75">
        <v>20302</v>
      </c>
      <c r="AC56" s="75">
        <f t="shared" si="7"/>
        <v>2</v>
      </c>
    </row>
    <row r="57" spans="7:29" ht="14.25" customHeight="1" x14ac:dyDescent="0.25">
      <c r="G57" s="96">
        <v>2010612</v>
      </c>
      <c r="H57" s="5">
        <v>2010612</v>
      </c>
      <c r="I57" s="5">
        <f t="shared" si="1"/>
        <v>0</v>
      </c>
      <c r="J57" s="3"/>
      <c r="K57" s="3">
        <f t="shared" si="2"/>
        <v>1</v>
      </c>
      <c r="M57" s="77">
        <v>30499</v>
      </c>
      <c r="N57" s="77" t="s">
        <v>123</v>
      </c>
      <c r="O57" s="77" t="s">
        <v>7</v>
      </c>
      <c r="P57" s="77" t="s">
        <v>281</v>
      </c>
      <c r="Q57" s="77" t="s">
        <v>122</v>
      </c>
      <c r="R57" s="77" t="s">
        <v>123</v>
      </c>
      <c r="S57" s="77">
        <f>INDEX(Tabulky_zadani!$F$18:$F$77,MATCH(Q57,Tabulky_zadani!$A$18:$A$77,0))</f>
        <v>0</v>
      </c>
      <c r="T57" s="75"/>
      <c r="U57" s="85"/>
      <c r="V57" s="89">
        <f t="shared" si="6"/>
        <v>3</v>
      </c>
      <c r="W57" s="89"/>
      <c r="X57" s="89"/>
      <c r="Y57" s="89"/>
      <c r="AA57" s="75" t="s">
        <v>141</v>
      </c>
      <c r="AB57" s="75">
        <v>30201</v>
      </c>
      <c r="AC57" s="75">
        <f t="shared" si="7"/>
        <v>1</v>
      </c>
    </row>
    <row r="58" spans="7:29" ht="14.25" customHeight="1" x14ac:dyDescent="0.25">
      <c r="G58" s="96">
        <v>2010699</v>
      </c>
      <c r="H58" s="5">
        <v>2010699</v>
      </c>
      <c r="I58" s="5">
        <f t="shared" si="1"/>
        <v>0</v>
      </c>
      <c r="J58" s="3"/>
      <c r="K58" s="3">
        <f t="shared" si="2"/>
        <v>1</v>
      </c>
      <c r="M58" s="77">
        <v>30501</v>
      </c>
      <c r="N58" s="77" t="s">
        <v>282</v>
      </c>
      <c r="O58" s="77" t="s">
        <v>9</v>
      </c>
      <c r="P58" s="77" t="s">
        <v>283</v>
      </c>
      <c r="Q58" s="77" t="s">
        <v>124</v>
      </c>
      <c r="R58" s="77" t="s">
        <v>125</v>
      </c>
      <c r="S58" s="77">
        <f>INDEX(Tabulky_zadani!$F$18:$F$77,MATCH(Q58,Tabulky_zadani!$A$18:$A$77,0))</f>
        <v>0</v>
      </c>
      <c r="T58" s="75"/>
      <c r="U58" s="85"/>
      <c r="V58" s="89">
        <f t="shared" si="6"/>
        <v>3</v>
      </c>
      <c r="W58" s="89"/>
      <c r="X58" s="89"/>
      <c r="Y58" s="89"/>
      <c r="AA58" s="75" t="s">
        <v>141</v>
      </c>
      <c r="AB58" s="75">
        <v>30202</v>
      </c>
      <c r="AC58" s="75">
        <f t="shared" si="7"/>
        <v>1</v>
      </c>
    </row>
    <row r="59" spans="7:29" ht="14.25" customHeight="1" x14ac:dyDescent="0.25">
      <c r="G59" s="96">
        <v>2010702</v>
      </c>
      <c r="H59" s="5">
        <v>2010702</v>
      </c>
      <c r="I59" s="5">
        <f t="shared" si="1"/>
        <v>0</v>
      </c>
      <c r="J59" s="3"/>
      <c r="K59" s="3">
        <f t="shared" si="2"/>
        <v>1</v>
      </c>
      <c r="M59" s="77">
        <v>30502</v>
      </c>
      <c r="N59" s="77" t="s">
        <v>12</v>
      </c>
      <c r="O59" s="77" t="s">
        <v>10</v>
      </c>
      <c r="P59" s="77" t="s">
        <v>284</v>
      </c>
      <c r="Q59" s="77" t="s">
        <v>126</v>
      </c>
      <c r="R59" s="77" t="s">
        <v>127</v>
      </c>
      <c r="S59" s="77">
        <f>INDEX(Tabulky_zadani!$F$18:$F$77,MATCH(Q59,Tabulky_zadani!$A$18:$A$77,0))</f>
        <v>0</v>
      </c>
      <c r="T59" s="75"/>
      <c r="U59" s="85"/>
      <c r="V59" s="89">
        <f t="shared" si="6"/>
        <v>3</v>
      </c>
      <c r="W59" s="89"/>
      <c r="X59" s="89"/>
      <c r="Y59" s="89"/>
      <c r="AA59" s="75" t="s">
        <v>141</v>
      </c>
      <c r="AB59" s="75">
        <v>30203</v>
      </c>
      <c r="AC59" s="75">
        <f t="shared" si="7"/>
        <v>1</v>
      </c>
    </row>
    <row r="60" spans="7:29" ht="14.25" customHeight="1" x14ac:dyDescent="0.25">
      <c r="G60" s="96">
        <v>2010801</v>
      </c>
      <c r="H60" s="5">
        <v>2010801</v>
      </c>
      <c r="I60" s="5">
        <f t="shared" si="1"/>
        <v>0</v>
      </c>
      <c r="J60" s="3"/>
      <c r="K60" s="3">
        <f t="shared" si="2"/>
        <v>1</v>
      </c>
      <c r="M60" s="77">
        <v>30503</v>
      </c>
      <c r="N60" s="77" t="s">
        <v>285</v>
      </c>
      <c r="O60" s="77" t="s">
        <v>286</v>
      </c>
      <c r="P60" s="77" t="s">
        <v>287</v>
      </c>
      <c r="Q60" s="77" t="s">
        <v>128</v>
      </c>
      <c r="R60" s="77" t="s">
        <v>129</v>
      </c>
      <c r="S60" s="77">
        <f>INDEX(Tabulky_zadani!$F$18:$F$77,MATCH(Q60,Tabulky_zadani!$A$18:$A$77,0))</f>
        <v>0</v>
      </c>
      <c r="T60" s="75"/>
      <c r="U60" s="85"/>
      <c r="V60" s="89">
        <f t="shared" si="6"/>
        <v>3</v>
      </c>
      <c r="W60" s="89"/>
      <c r="X60" s="89"/>
      <c r="Y60" s="89"/>
      <c r="AA60" s="75" t="s">
        <v>141</v>
      </c>
      <c r="AB60" s="75">
        <v>30204</v>
      </c>
      <c r="AC60" s="75">
        <f t="shared" si="7"/>
        <v>1</v>
      </c>
    </row>
    <row r="61" spans="7:29" ht="14.25" customHeight="1" x14ac:dyDescent="0.25">
      <c r="G61" s="96">
        <v>2010802</v>
      </c>
      <c r="H61" s="5">
        <v>2010802</v>
      </c>
      <c r="I61" s="5">
        <f t="shared" si="1"/>
        <v>0</v>
      </c>
      <c r="J61" s="3"/>
      <c r="K61" s="3">
        <f t="shared" si="2"/>
        <v>1</v>
      </c>
      <c r="M61" s="83">
        <v>30509</v>
      </c>
      <c r="N61" s="83" t="s">
        <v>377</v>
      </c>
      <c r="O61" s="83" t="s">
        <v>378</v>
      </c>
      <c r="P61" s="83" t="s">
        <v>377</v>
      </c>
      <c r="Q61" s="83" t="s">
        <v>376</v>
      </c>
      <c r="R61" s="83" t="s">
        <v>377</v>
      </c>
      <c r="S61" s="83">
        <f>INDEX(Tabulky_zadani!$F$18:$F$77,MATCH(Q61,Tabulky_zadani!$A$18:$A$77,0))</f>
        <v>0</v>
      </c>
      <c r="T61" s="75"/>
      <c r="U61" s="85"/>
      <c r="V61" s="89">
        <f t="shared" si="6"/>
        <v>2</v>
      </c>
      <c r="W61" s="89"/>
      <c r="X61" s="89"/>
      <c r="Y61" s="89"/>
      <c r="AA61" s="75" t="s">
        <v>141</v>
      </c>
      <c r="AB61" s="75">
        <v>30205</v>
      </c>
      <c r="AC61" s="75">
        <f t="shared" si="7"/>
        <v>1</v>
      </c>
    </row>
    <row r="62" spans="7:29" ht="14.25" customHeight="1" x14ac:dyDescent="0.25">
      <c r="G62" s="96">
        <v>2011201</v>
      </c>
      <c r="H62" s="9">
        <v>2011201</v>
      </c>
      <c r="I62" s="9">
        <f t="shared" si="1"/>
        <v>0</v>
      </c>
      <c r="J62" s="3"/>
      <c r="K62" s="3">
        <f t="shared" si="2"/>
        <v>1</v>
      </c>
      <c r="M62" s="77">
        <v>306</v>
      </c>
      <c r="N62" s="77" t="s">
        <v>288</v>
      </c>
      <c r="O62" s="77" t="s">
        <v>289</v>
      </c>
      <c r="P62" s="77" t="s">
        <v>290</v>
      </c>
      <c r="Q62" s="77" t="s">
        <v>130</v>
      </c>
      <c r="R62" s="77" t="s">
        <v>131</v>
      </c>
      <c r="S62" s="77">
        <f>INDEX(Tabulky_zadani!$F$18:$F$77,MATCH(Q62,Tabulky_zadani!$A$18:$A$77,0))</f>
        <v>0</v>
      </c>
      <c r="T62" s="82"/>
      <c r="U62" s="85"/>
      <c r="V62" s="89">
        <f t="shared" si="6"/>
        <v>2</v>
      </c>
      <c r="W62" s="89"/>
      <c r="X62" s="89"/>
      <c r="Y62" s="89"/>
      <c r="AA62" s="75" t="s">
        <v>141</v>
      </c>
      <c r="AB62" s="75">
        <v>30206</v>
      </c>
      <c r="AC62" s="75">
        <f t="shared" si="7"/>
        <v>2</v>
      </c>
    </row>
    <row r="63" spans="7:29" ht="14.25" customHeight="1" x14ac:dyDescent="0.25">
      <c r="G63" s="96">
        <v>3030101</v>
      </c>
      <c r="H63" s="5">
        <v>3030101</v>
      </c>
      <c r="I63" s="5">
        <f t="shared" si="1"/>
        <v>0</v>
      </c>
      <c r="J63" s="3"/>
      <c r="K63" s="3">
        <f t="shared" si="2"/>
        <v>1</v>
      </c>
      <c r="M63" s="80">
        <v>307</v>
      </c>
      <c r="N63" s="80" t="s">
        <v>291</v>
      </c>
      <c r="O63" s="80" t="s">
        <v>292</v>
      </c>
      <c r="P63" s="80" t="s">
        <v>293</v>
      </c>
      <c r="Q63" s="80" t="s">
        <v>132</v>
      </c>
      <c r="R63" s="80" t="s">
        <v>133</v>
      </c>
      <c r="S63" s="80">
        <f>INDEX(Tabulky_zadani!$F$18:$F$77,MATCH(Q63,Tabulky_zadani!$A$18:$A$77,0))</f>
        <v>0</v>
      </c>
      <c r="T63" s="75"/>
      <c r="U63" s="87"/>
      <c r="V63" s="89">
        <f t="shared" si="6"/>
        <v>1</v>
      </c>
      <c r="W63" s="89"/>
      <c r="X63" s="89"/>
      <c r="Y63" s="89"/>
      <c r="AA63" s="75" t="s">
        <v>141</v>
      </c>
      <c r="AB63" s="75">
        <v>30299</v>
      </c>
      <c r="AC63" s="75">
        <f t="shared" si="7"/>
        <v>1</v>
      </c>
    </row>
    <row r="64" spans="7:29" ht="14.25" customHeight="1" x14ac:dyDescent="0.25">
      <c r="G64" s="96">
        <v>3030102</v>
      </c>
      <c r="H64" s="5">
        <v>3030102</v>
      </c>
      <c r="I64" s="5">
        <f t="shared" si="1"/>
        <v>0</v>
      </c>
      <c r="J64" s="3"/>
      <c r="K64" s="3">
        <f t="shared" si="2"/>
        <v>1</v>
      </c>
      <c r="AA64" s="75" t="s">
        <v>141</v>
      </c>
      <c r="AB64" s="75">
        <v>33199</v>
      </c>
      <c r="AC64" s="75">
        <f t="shared" si="7"/>
        <v>1</v>
      </c>
    </row>
    <row r="65" spans="7:29" ht="14.25" customHeight="1" x14ac:dyDescent="0.25">
      <c r="G65" s="96">
        <v>3030201</v>
      </c>
      <c r="H65" s="5">
        <v>3030201</v>
      </c>
      <c r="I65" s="5">
        <f t="shared" si="1"/>
        <v>0</v>
      </c>
      <c r="J65" s="3"/>
      <c r="K65" s="3">
        <f t="shared" si="2"/>
        <v>1</v>
      </c>
      <c r="AA65" s="75" t="s">
        <v>141</v>
      </c>
      <c r="AB65" s="75">
        <v>3030101</v>
      </c>
      <c r="AC65" s="75">
        <f t="shared" si="7"/>
        <v>1</v>
      </c>
    </row>
    <row r="66" spans="7:29" ht="14.25" customHeight="1" x14ac:dyDescent="0.25">
      <c r="G66" s="96">
        <v>3030299</v>
      </c>
      <c r="H66" s="5">
        <v>3030299</v>
      </c>
      <c r="I66" s="5">
        <f t="shared" ref="I66:I129" si="8">IF(ISERROR(MATCH(H66,$M$2:$M$63,0)),0,INDEX($S$2:$S$63,MATCH(H66,$M$2:$M$63,0)))</f>
        <v>0</v>
      </c>
      <c r="J66" s="3"/>
      <c r="K66" s="3">
        <f t="shared" ref="K66:K129" si="9">COUNTIF($M$2:$M$63,H66)</f>
        <v>0</v>
      </c>
      <c r="AA66" s="75" t="s">
        <v>141</v>
      </c>
      <c r="AB66" s="75">
        <v>3030201</v>
      </c>
      <c r="AC66" s="75">
        <f t="shared" ref="AC66:AC74" si="10">COUNTIF($AB$2:$AB$74,AB66)</f>
        <v>1</v>
      </c>
    </row>
    <row r="67" spans="7:29" ht="14.25" customHeight="1" x14ac:dyDescent="0.25">
      <c r="G67" s="96">
        <v>201070101</v>
      </c>
      <c r="H67" s="5">
        <v>201070101</v>
      </c>
      <c r="I67" s="5">
        <f t="shared" si="8"/>
        <v>0</v>
      </c>
      <c r="J67" s="3"/>
      <c r="K67" s="3">
        <f t="shared" si="9"/>
        <v>1</v>
      </c>
      <c r="AA67" s="75" t="s">
        <v>141</v>
      </c>
      <c r="AB67" s="75">
        <v>3030299</v>
      </c>
      <c r="AC67" s="75">
        <f t="shared" si="10"/>
        <v>1</v>
      </c>
    </row>
    <row r="68" spans="7:29" ht="14.25" customHeight="1" x14ac:dyDescent="0.25">
      <c r="G68" s="96">
        <v>201070102</v>
      </c>
      <c r="H68" s="5">
        <v>201070102</v>
      </c>
      <c r="I68" s="5">
        <f t="shared" si="8"/>
        <v>0</v>
      </c>
      <c r="J68" s="3"/>
      <c r="K68" s="3">
        <f t="shared" si="9"/>
        <v>1</v>
      </c>
      <c r="AA68" s="75" t="s">
        <v>142</v>
      </c>
      <c r="AB68" s="75">
        <v>306</v>
      </c>
      <c r="AC68" s="75">
        <f t="shared" si="10"/>
        <v>1</v>
      </c>
    </row>
    <row r="69" spans="7:29" ht="14.25" customHeight="1" x14ac:dyDescent="0.25">
      <c r="G69" s="98" t="s">
        <v>144</v>
      </c>
      <c r="H69" s="10">
        <v>20105</v>
      </c>
      <c r="I69" s="10">
        <f>IF(ISERROR(MATCH(H69,$M$2:$M$63,0)),0,INDEX($S$2:$S$63,MATCH(H69,$M$2:$M$63,0)))*(1-INDEX($T$2:$T$63,MATCH(H69,$M$2:$M$63,0)))</f>
        <v>0</v>
      </c>
      <c r="J69" s="3"/>
      <c r="K69" s="3">
        <f t="shared" si="9"/>
        <v>1</v>
      </c>
      <c r="AA69" s="75" t="s">
        <v>142</v>
      </c>
      <c r="AB69" s="75">
        <v>30401</v>
      </c>
      <c r="AC69" s="75">
        <f t="shared" si="10"/>
        <v>1</v>
      </c>
    </row>
    <row r="70" spans="7:29" ht="14.25" customHeight="1" x14ac:dyDescent="0.25">
      <c r="G70" s="98" t="s">
        <v>144</v>
      </c>
      <c r="H70" s="10">
        <v>20109</v>
      </c>
      <c r="I70" s="10">
        <f>IF(ISERROR(MATCH(H70,$M$2:$M$63,0)),0,INDEX($S$2:$S$63,MATCH(H70,$M$2:$M$63,0)))*(1-INDEX($T$2:$T$63,MATCH(H70,$M$2:$M$63,0)))</f>
        <v>0</v>
      </c>
      <c r="J70" s="3"/>
      <c r="K70" s="3">
        <f t="shared" si="9"/>
        <v>1</v>
      </c>
      <c r="AA70" s="75" t="s">
        <v>142</v>
      </c>
      <c r="AB70" s="75">
        <v>30402</v>
      </c>
      <c r="AC70" s="75">
        <f t="shared" si="10"/>
        <v>1</v>
      </c>
    </row>
    <row r="71" spans="7:29" ht="14.25" customHeight="1" x14ac:dyDescent="0.25">
      <c r="G71" s="98" t="s">
        <v>144</v>
      </c>
      <c r="H71" s="10">
        <v>20301</v>
      </c>
      <c r="I71" s="10">
        <f>IF(ISERROR(MATCH(H71,$M$2:$M$63,0)),0,INDEX($S$2:$S$63,MATCH(H71,$M$2:$M$63,0)))*(1-INDEX($T$2:$T$63,MATCH(H71,$M$2:$M$63,0)))</f>
        <v>0</v>
      </c>
      <c r="J71" s="3"/>
      <c r="K71" s="3">
        <f t="shared" si="9"/>
        <v>1</v>
      </c>
      <c r="AA71" s="75" t="s">
        <v>142</v>
      </c>
      <c r="AB71" s="75">
        <v>30499</v>
      </c>
      <c r="AC71" s="75">
        <f t="shared" si="10"/>
        <v>1</v>
      </c>
    </row>
    <row r="72" spans="7:29" ht="14.25" customHeight="1" x14ac:dyDescent="0.25">
      <c r="G72" s="98" t="s">
        <v>144</v>
      </c>
      <c r="H72" s="10">
        <v>20302</v>
      </c>
      <c r="I72" s="10">
        <f>IF(ISERROR(MATCH(H72,$M$2:$M$63,0)),0,INDEX($S$2:$S$63,MATCH(H72,$M$2:$M$63,0)))*(1-INDEX($T$2:$T$63,MATCH(H72,$M$2:$M$63,0)))</f>
        <v>0</v>
      </c>
      <c r="J72" s="3"/>
      <c r="K72" s="3">
        <f t="shared" si="9"/>
        <v>1</v>
      </c>
      <c r="AA72" s="75" t="s">
        <v>142</v>
      </c>
      <c r="AB72" s="75">
        <v>30501</v>
      </c>
      <c r="AC72" s="75">
        <f t="shared" si="10"/>
        <v>1</v>
      </c>
    </row>
    <row r="73" spans="7:29" ht="14.25" customHeight="1" x14ac:dyDescent="0.25">
      <c r="G73" s="98" t="s">
        <v>145</v>
      </c>
      <c r="H73" s="10">
        <v>20105</v>
      </c>
      <c r="I73" s="10">
        <f>IF(ISERROR(MATCH(H73,$M$2:$M$63,0)),0,INDEX($S$2:$S$63,MATCH(H73,$M$2:$M$63,0)))*(INDEX($T$2:$T$63,MATCH(H73,$M$2:$M$63,0)))</f>
        <v>0</v>
      </c>
      <c r="J73" s="3"/>
      <c r="K73" s="3">
        <f t="shared" si="9"/>
        <v>1</v>
      </c>
      <c r="AA73" s="75" t="s">
        <v>142</v>
      </c>
      <c r="AB73" s="75">
        <v>30502</v>
      </c>
      <c r="AC73" s="75">
        <f t="shared" si="10"/>
        <v>1</v>
      </c>
    </row>
    <row r="74" spans="7:29" ht="14.25" customHeight="1" x14ac:dyDescent="0.25">
      <c r="G74" s="98" t="s">
        <v>145</v>
      </c>
      <c r="H74" s="10">
        <v>20109</v>
      </c>
      <c r="I74" s="10">
        <f>IF(ISERROR(MATCH(H74,$M$2:$M$63,0)),0,INDEX($S$2:$S$63,MATCH(H74,$M$2:$M$63,0)))*(INDEX($T$2:$T$63,MATCH(H74,$M$2:$M$63,0)))</f>
        <v>0</v>
      </c>
      <c r="J74" s="3"/>
      <c r="K74" s="3">
        <f t="shared" si="9"/>
        <v>1</v>
      </c>
      <c r="AA74" s="75" t="s">
        <v>142</v>
      </c>
      <c r="AB74" s="75">
        <v>30503</v>
      </c>
      <c r="AC74" s="75">
        <f t="shared" si="10"/>
        <v>1</v>
      </c>
    </row>
    <row r="75" spans="7:29" ht="14.25" customHeight="1" x14ac:dyDescent="0.25">
      <c r="G75" s="98" t="s">
        <v>145</v>
      </c>
      <c r="H75" s="10">
        <v>20301</v>
      </c>
      <c r="I75" s="10">
        <f>IF(ISERROR(MATCH(H75,$M$2:$M$63,0)),0,INDEX($S$2:$S$63,MATCH(H75,$M$2:$M$63,0)))*(INDEX($T$2:$T$63,MATCH(H75,$M$2:$M$63,0)))</f>
        <v>0</v>
      </c>
      <c r="J75" s="3"/>
      <c r="K75" s="3">
        <f t="shared" si="9"/>
        <v>1</v>
      </c>
    </row>
    <row r="76" spans="7:29" ht="14.25" customHeight="1" x14ac:dyDescent="0.25">
      <c r="G76" s="98" t="s">
        <v>145</v>
      </c>
      <c r="H76" s="10">
        <v>20302</v>
      </c>
      <c r="I76" s="10">
        <f>IF(ISERROR(MATCH(H76,$M$2:$M$63,0)),0,INDEX($S$2:$S$63,MATCH(H76,$M$2:$M$63,0)))*(INDEX($T$2:$T$63,MATCH(H76,$M$2:$M$63,0)))</f>
        <v>0</v>
      </c>
      <c r="J76" s="3"/>
      <c r="K76" s="3">
        <f t="shared" si="9"/>
        <v>1</v>
      </c>
    </row>
    <row r="77" spans="7:29" ht="14.25" customHeight="1" x14ac:dyDescent="0.25">
      <c r="G77" s="96" t="s">
        <v>140</v>
      </c>
      <c r="H77" s="5">
        <v>301</v>
      </c>
      <c r="I77" s="5">
        <f t="shared" si="8"/>
        <v>0</v>
      </c>
      <c r="J77" s="3"/>
      <c r="K77" s="3">
        <f t="shared" si="9"/>
        <v>1</v>
      </c>
    </row>
    <row r="78" spans="7:29" ht="14.25" customHeight="1" x14ac:dyDescent="0.25">
      <c r="G78" s="96" t="s">
        <v>140</v>
      </c>
      <c r="H78" s="5">
        <v>30201</v>
      </c>
      <c r="I78" s="5">
        <f t="shared" si="8"/>
        <v>0</v>
      </c>
      <c r="J78" s="3"/>
      <c r="K78" s="3">
        <f t="shared" si="9"/>
        <v>1</v>
      </c>
    </row>
    <row r="79" spans="7:29" ht="14.25" customHeight="1" x14ac:dyDescent="0.25">
      <c r="G79" s="96" t="s">
        <v>140</v>
      </c>
      <c r="H79" s="5">
        <v>30202</v>
      </c>
      <c r="I79" s="5">
        <f t="shared" si="8"/>
        <v>0</v>
      </c>
      <c r="J79" s="3"/>
      <c r="K79" s="3">
        <f t="shared" si="9"/>
        <v>1</v>
      </c>
    </row>
    <row r="80" spans="7:29" ht="14.25" customHeight="1" x14ac:dyDescent="0.25">
      <c r="G80" s="96" t="s">
        <v>140</v>
      </c>
      <c r="H80" s="5">
        <v>30203</v>
      </c>
      <c r="I80" s="5">
        <f t="shared" si="8"/>
        <v>0</v>
      </c>
      <c r="J80" s="3"/>
      <c r="K80" s="3">
        <f t="shared" si="9"/>
        <v>1</v>
      </c>
    </row>
    <row r="81" spans="7:11" ht="14.25" customHeight="1" x14ac:dyDescent="0.25">
      <c r="G81" s="96" t="s">
        <v>140</v>
      </c>
      <c r="H81" s="5">
        <v>30204</v>
      </c>
      <c r="I81" s="5">
        <f t="shared" si="8"/>
        <v>0</v>
      </c>
      <c r="J81" s="3"/>
      <c r="K81" s="3">
        <f t="shared" si="9"/>
        <v>1</v>
      </c>
    </row>
    <row r="82" spans="7:11" ht="14.25" customHeight="1" x14ac:dyDescent="0.25">
      <c r="G82" s="96" t="s">
        <v>140</v>
      </c>
      <c r="H82" s="5">
        <v>30205</v>
      </c>
      <c r="I82" s="5">
        <f t="shared" si="8"/>
        <v>0</v>
      </c>
      <c r="J82" s="3"/>
      <c r="K82" s="3">
        <f t="shared" si="9"/>
        <v>1</v>
      </c>
    </row>
    <row r="83" spans="7:11" ht="14.25" customHeight="1" x14ac:dyDescent="0.25">
      <c r="G83" s="96" t="s">
        <v>140</v>
      </c>
      <c r="H83" s="5">
        <v>30206</v>
      </c>
      <c r="I83" s="5">
        <f t="shared" si="8"/>
        <v>0</v>
      </c>
      <c r="J83" s="3"/>
      <c r="K83" s="3">
        <f t="shared" si="9"/>
        <v>1</v>
      </c>
    </row>
    <row r="84" spans="7:11" ht="14.25" customHeight="1" x14ac:dyDescent="0.25">
      <c r="G84" s="96" t="s">
        <v>140</v>
      </c>
      <c r="H84" s="5">
        <v>30299</v>
      </c>
      <c r="I84" s="5">
        <f t="shared" si="8"/>
        <v>0</v>
      </c>
      <c r="J84" s="3"/>
      <c r="K84" s="3">
        <f t="shared" si="9"/>
        <v>1</v>
      </c>
    </row>
    <row r="85" spans="7:11" ht="14.25" customHeight="1" x14ac:dyDescent="0.25">
      <c r="G85" s="96" t="s">
        <v>140</v>
      </c>
      <c r="H85" s="5">
        <v>33199</v>
      </c>
      <c r="I85" s="5">
        <f t="shared" si="8"/>
        <v>0</v>
      </c>
      <c r="J85" s="3"/>
      <c r="K85" s="3">
        <f t="shared" si="9"/>
        <v>0</v>
      </c>
    </row>
    <row r="86" spans="7:11" ht="14.25" customHeight="1" x14ac:dyDescent="0.25">
      <c r="G86" s="96" t="s">
        <v>140</v>
      </c>
      <c r="H86" s="5">
        <v>3030101</v>
      </c>
      <c r="I86" s="5">
        <f t="shared" si="8"/>
        <v>0</v>
      </c>
      <c r="J86" s="3"/>
      <c r="K86" s="3">
        <f t="shared" si="9"/>
        <v>1</v>
      </c>
    </row>
    <row r="87" spans="7:11" ht="14.25" customHeight="1" x14ac:dyDescent="0.25">
      <c r="G87" s="96" t="s">
        <v>140</v>
      </c>
      <c r="H87" s="5">
        <v>3030201</v>
      </c>
      <c r="I87" s="5">
        <f t="shared" si="8"/>
        <v>0</v>
      </c>
      <c r="J87" s="3"/>
      <c r="K87" s="3">
        <f t="shared" si="9"/>
        <v>1</v>
      </c>
    </row>
    <row r="88" spans="7:11" ht="14.25" customHeight="1" x14ac:dyDescent="0.25">
      <c r="G88" s="96" t="s">
        <v>140</v>
      </c>
      <c r="H88" s="5">
        <v>3030299</v>
      </c>
      <c r="I88" s="5">
        <f t="shared" si="8"/>
        <v>0</v>
      </c>
      <c r="J88" s="3"/>
      <c r="K88" s="3">
        <f t="shared" si="9"/>
        <v>0</v>
      </c>
    </row>
    <row r="89" spans="7:11" ht="14.25" customHeight="1" x14ac:dyDescent="0.25">
      <c r="G89" s="96" t="s">
        <v>137</v>
      </c>
      <c r="H89" s="5">
        <v>20102</v>
      </c>
      <c r="I89" s="5">
        <f t="shared" si="8"/>
        <v>0</v>
      </c>
      <c r="J89" s="3"/>
      <c r="K89" s="3">
        <f t="shared" si="9"/>
        <v>1</v>
      </c>
    </row>
    <row r="90" spans="7:11" ht="14.25" customHeight="1" x14ac:dyDescent="0.25">
      <c r="G90" s="96" t="s">
        <v>137</v>
      </c>
      <c r="H90" s="5">
        <v>20103</v>
      </c>
      <c r="I90" s="5">
        <f t="shared" si="8"/>
        <v>0</v>
      </c>
      <c r="J90" s="3"/>
      <c r="K90" s="3">
        <f t="shared" si="9"/>
        <v>1</v>
      </c>
    </row>
    <row r="91" spans="7:11" ht="14.25" customHeight="1" x14ac:dyDescent="0.25">
      <c r="G91" s="96" t="s">
        <v>137</v>
      </c>
      <c r="H91" s="5">
        <v>20104</v>
      </c>
      <c r="I91" s="5">
        <f t="shared" si="8"/>
        <v>0</v>
      </c>
      <c r="J91" s="3"/>
      <c r="K91" s="3">
        <f t="shared" si="9"/>
        <v>1</v>
      </c>
    </row>
    <row r="92" spans="7:11" ht="14.25" customHeight="1" x14ac:dyDescent="0.25">
      <c r="G92" s="98" t="s">
        <v>137</v>
      </c>
      <c r="H92" s="10">
        <v>20105</v>
      </c>
      <c r="I92" s="10">
        <f>IF(ISERROR(MATCH(H92,$M$2:$M$63,0)),0,INDEX($S$2:$S$63,MATCH(H92,$M$2:$M$63,0)))*(1-INDEX($T$2:$T$63,MATCH(H92,$M$2:$M$63,0)))</f>
        <v>0</v>
      </c>
      <c r="J92" s="3"/>
      <c r="K92" s="3">
        <f t="shared" si="9"/>
        <v>1</v>
      </c>
    </row>
    <row r="93" spans="7:11" ht="14.25" customHeight="1" x14ac:dyDescent="0.25">
      <c r="G93" s="98" t="s">
        <v>137</v>
      </c>
      <c r="H93" s="10">
        <v>20109</v>
      </c>
      <c r="I93" s="10">
        <f>IF(ISERROR(MATCH(H93,$M$2:$M$63,0)),0,INDEX($S$2:$S$63,MATCH(H93,$M$2:$M$63,0)))*(1-INDEX($T$2:$T$63,MATCH(H93,$M$2:$M$63,0)))</f>
        <v>0</v>
      </c>
      <c r="J93" s="3"/>
      <c r="K93" s="3">
        <f t="shared" si="9"/>
        <v>1</v>
      </c>
    </row>
    <row r="94" spans="7:11" ht="14.25" customHeight="1" x14ac:dyDescent="0.25">
      <c r="G94" s="96" t="s">
        <v>137</v>
      </c>
      <c r="H94" s="5">
        <v>20110</v>
      </c>
      <c r="I94" s="5">
        <f t="shared" si="8"/>
        <v>0</v>
      </c>
      <c r="J94" s="3"/>
      <c r="K94" s="3">
        <f t="shared" si="9"/>
        <v>1</v>
      </c>
    </row>
    <row r="95" spans="7:11" ht="14.25" customHeight="1" x14ac:dyDescent="0.25">
      <c r="G95" s="96" t="s">
        <v>137</v>
      </c>
      <c r="H95" s="5">
        <v>20111</v>
      </c>
      <c r="I95" s="5">
        <f t="shared" si="8"/>
        <v>0</v>
      </c>
      <c r="J95" s="3"/>
      <c r="K95" s="3">
        <f t="shared" si="9"/>
        <v>1</v>
      </c>
    </row>
    <row r="96" spans="7:11" ht="14.25" customHeight="1" x14ac:dyDescent="0.25">
      <c r="G96" s="98" t="s">
        <v>137</v>
      </c>
      <c r="H96" s="10">
        <v>20301</v>
      </c>
      <c r="I96" s="10">
        <f>IF(ISERROR(MATCH(H96,$M$2:$M$63,0)),0,INDEX($S$2:$S$63,MATCH(H96,$M$2:$M$63,0)))*(1-INDEX($T$2:$T$63,MATCH(H96,$M$2:$M$63,0)))</f>
        <v>0</v>
      </c>
      <c r="J96" s="3"/>
      <c r="K96" s="3">
        <f t="shared" si="9"/>
        <v>1</v>
      </c>
    </row>
    <row r="97" spans="7:11" ht="14.25" customHeight="1" x14ac:dyDescent="0.25">
      <c r="G97" s="98" t="s">
        <v>137</v>
      </c>
      <c r="H97" s="10">
        <v>20302</v>
      </c>
      <c r="I97" s="10">
        <f>IF(ISERROR(MATCH(H97,$M$2:$M$63,0)),0,INDEX($S$2:$S$63,MATCH(H97,$M$2:$M$63,0)))*(1-INDEX($T$2:$T$63,MATCH(H97,$M$2:$M$63,0)))</f>
        <v>0</v>
      </c>
      <c r="J97" s="3"/>
      <c r="K97" s="3">
        <f t="shared" si="9"/>
        <v>1</v>
      </c>
    </row>
    <row r="98" spans="7:11" ht="14.25" customHeight="1" x14ac:dyDescent="0.25">
      <c r="G98" s="96" t="s">
        <v>137</v>
      </c>
      <c r="H98" s="5">
        <v>2010101</v>
      </c>
      <c r="I98" s="5">
        <f t="shared" si="8"/>
        <v>0</v>
      </c>
      <c r="J98" s="3"/>
      <c r="K98" s="3">
        <f t="shared" si="9"/>
        <v>1</v>
      </c>
    </row>
    <row r="99" spans="7:11" ht="14.25" customHeight="1" x14ac:dyDescent="0.25">
      <c r="G99" s="96" t="s">
        <v>137</v>
      </c>
      <c r="H99" s="5">
        <v>2010102</v>
      </c>
      <c r="I99" s="5">
        <f t="shared" si="8"/>
        <v>0</v>
      </c>
      <c r="J99" s="3"/>
      <c r="K99" s="3">
        <f t="shared" si="9"/>
        <v>0</v>
      </c>
    </row>
    <row r="100" spans="7:11" ht="14.25" customHeight="1" x14ac:dyDescent="0.25">
      <c r="G100" s="96" t="s">
        <v>137</v>
      </c>
      <c r="H100" s="5">
        <v>2010103</v>
      </c>
      <c r="I100" s="5">
        <f t="shared" si="8"/>
        <v>0</v>
      </c>
      <c r="J100" s="3"/>
      <c r="K100" s="3">
        <f t="shared" si="9"/>
        <v>1</v>
      </c>
    </row>
    <row r="101" spans="7:11" ht="14.25" customHeight="1" x14ac:dyDescent="0.25">
      <c r="G101" s="96" t="s">
        <v>137</v>
      </c>
      <c r="H101" s="5">
        <v>2010104</v>
      </c>
      <c r="I101" s="5">
        <f t="shared" si="8"/>
        <v>0</v>
      </c>
      <c r="J101" s="3"/>
      <c r="K101" s="3">
        <f t="shared" si="9"/>
        <v>1</v>
      </c>
    </row>
    <row r="102" spans="7:11" ht="14.25" customHeight="1" x14ac:dyDescent="0.25">
      <c r="G102" s="96" t="s">
        <v>137</v>
      </c>
      <c r="H102" s="5">
        <v>2010105</v>
      </c>
      <c r="I102" s="5">
        <f t="shared" si="8"/>
        <v>0</v>
      </c>
      <c r="J102" s="3"/>
      <c r="K102" s="3">
        <f t="shared" si="9"/>
        <v>1</v>
      </c>
    </row>
    <row r="103" spans="7:11" ht="14.25" customHeight="1" x14ac:dyDescent="0.25">
      <c r="G103" s="96" t="s">
        <v>137</v>
      </c>
      <c r="H103" s="5">
        <v>2010106</v>
      </c>
      <c r="I103" s="5">
        <f t="shared" si="8"/>
        <v>0</v>
      </c>
      <c r="J103" s="3"/>
      <c r="K103" s="3">
        <f t="shared" si="9"/>
        <v>1</v>
      </c>
    </row>
    <row r="104" spans="7:11" ht="14.25" customHeight="1" x14ac:dyDescent="0.25">
      <c r="G104" s="96" t="s">
        <v>137</v>
      </c>
      <c r="H104" s="5">
        <v>2010107</v>
      </c>
      <c r="I104" s="5">
        <f t="shared" si="8"/>
        <v>0</v>
      </c>
      <c r="J104" s="3"/>
      <c r="K104" s="3">
        <f t="shared" si="9"/>
        <v>0</v>
      </c>
    </row>
    <row r="105" spans="7:11" ht="14.25" customHeight="1" x14ac:dyDescent="0.25">
      <c r="G105" s="96" t="s">
        <v>137</v>
      </c>
      <c r="H105" s="5">
        <v>2010199</v>
      </c>
      <c r="I105" s="5">
        <f t="shared" si="8"/>
        <v>0</v>
      </c>
      <c r="J105" s="3"/>
      <c r="K105" s="3">
        <f t="shared" si="9"/>
        <v>1</v>
      </c>
    </row>
    <row r="106" spans="7:11" ht="14.25" customHeight="1" x14ac:dyDescent="0.25">
      <c r="G106" s="96" t="s">
        <v>137</v>
      </c>
      <c r="H106" s="5">
        <v>2010601</v>
      </c>
      <c r="I106" s="5">
        <f t="shared" si="8"/>
        <v>0</v>
      </c>
      <c r="J106" s="3"/>
      <c r="K106" s="3">
        <f t="shared" si="9"/>
        <v>0</v>
      </c>
    </row>
    <row r="107" spans="7:11" ht="14.25" customHeight="1" x14ac:dyDescent="0.25">
      <c r="G107" s="96" t="s">
        <v>137</v>
      </c>
      <c r="H107" s="5">
        <v>2010602</v>
      </c>
      <c r="I107" s="5">
        <f t="shared" si="8"/>
        <v>0</v>
      </c>
      <c r="J107" s="3"/>
      <c r="K107" s="3">
        <f t="shared" si="9"/>
        <v>1</v>
      </c>
    </row>
    <row r="108" spans="7:11" ht="14.25" customHeight="1" x14ac:dyDescent="0.25">
      <c r="G108" s="96" t="s">
        <v>137</v>
      </c>
      <c r="H108" s="5">
        <v>2010603</v>
      </c>
      <c r="I108" s="5">
        <f t="shared" si="8"/>
        <v>0</v>
      </c>
      <c r="J108" s="3"/>
      <c r="K108" s="3">
        <f t="shared" si="9"/>
        <v>0</v>
      </c>
    </row>
    <row r="109" spans="7:11" ht="14.25" customHeight="1" x14ac:dyDescent="0.25">
      <c r="G109" s="96" t="s">
        <v>137</v>
      </c>
      <c r="H109" s="5">
        <v>2010604</v>
      </c>
      <c r="I109" s="5">
        <f t="shared" si="8"/>
        <v>0</v>
      </c>
      <c r="J109" s="3"/>
      <c r="K109" s="3">
        <f t="shared" si="9"/>
        <v>1</v>
      </c>
    </row>
    <row r="110" spans="7:11" ht="14.25" customHeight="1" x14ac:dyDescent="0.25">
      <c r="G110" s="96" t="s">
        <v>137</v>
      </c>
      <c r="H110" s="5">
        <v>2010605</v>
      </c>
      <c r="I110" s="5">
        <f t="shared" si="8"/>
        <v>0</v>
      </c>
      <c r="J110" s="3"/>
      <c r="K110" s="3">
        <f t="shared" si="9"/>
        <v>1</v>
      </c>
    </row>
    <row r="111" spans="7:11" ht="14.25" customHeight="1" x14ac:dyDescent="0.25">
      <c r="G111" s="96" t="s">
        <v>137</v>
      </c>
      <c r="H111" s="5">
        <v>2010606</v>
      </c>
      <c r="I111" s="5">
        <f t="shared" si="8"/>
        <v>0</v>
      </c>
      <c r="J111" s="3"/>
      <c r="K111" s="3">
        <f t="shared" si="9"/>
        <v>1</v>
      </c>
    </row>
    <row r="112" spans="7:11" ht="14.25" customHeight="1" x14ac:dyDescent="0.25">
      <c r="G112" s="96" t="s">
        <v>137</v>
      </c>
      <c r="H112" s="5">
        <v>2010607</v>
      </c>
      <c r="I112" s="5">
        <f t="shared" si="8"/>
        <v>0</v>
      </c>
      <c r="J112" s="3"/>
      <c r="K112" s="3">
        <f t="shared" si="9"/>
        <v>1</v>
      </c>
    </row>
    <row r="113" spans="7:11" ht="14.25" customHeight="1" x14ac:dyDescent="0.25">
      <c r="G113" s="96" t="s">
        <v>137</v>
      </c>
      <c r="H113" s="5">
        <v>2010608</v>
      </c>
      <c r="I113" s="5">
        <f t="shared" si="8"/>
        <v>0</v>
      </c>
      <c r="J113" s="3"/>
      <c r="K113" s="3">
        <f t="shared" si="9"/>
        <v>1</v>
      </c>
    </row>
    <row r="114" spans="7:11" ht="14.25" customHeight="1" x14ac:dyDescent="0.25">
      <c r="G114" s="96" t="s">
        <v>137</v>
      </c>
      <c r="H114" s="5">
        <v>2010609</v>
      </c>
      <c r="I114" s="5">
        <f t="shared" si="8"/>
        <v>0</v>
      </c>
      <c r="J114" s="3"/>
      <c r="K114" s="3">
        <f t="shared" si="9"/>
        <v>1</v>
      </c>
    </row>
    <row r="115" spans="7:11" ht="14.25" customHeight="1" x14ac:dyDescent="0.25">
      <c r="G115" s="96" t="s">
        <v>137</v>
      </c>
      <c r="H115" s="5">
        <v>2010610</v>
      </c>
      <c r="I115" s="5">
        <f t="shared" si="8"/>
        <v>0</v>
      </c>
      <c r="J115" s="3"/>
      <c r="K115" s="3">
        <f t="shared" si="9"/>
        <v>1</v>
      </c>
    </row>
    <row r="116" spans="7:11" ht="14.25" customHeight="1" x14ac:dyDescent="0.25">
      <c r="G116" s="96" t="s">
        <v>137</v>
      </c>
      <c r="H116" s="5">
        <v>2010611</v>
      </c>
      <c r="I116" s="5">
        <f t="shared" si="8"/>
        <v>0</v>
      </c>
      <c r="J116" s="3"/>
      <c r="K116" s="3">
        <f t="shared" si="9"/>
        <v>0</v>
      </c>
    </row>
    <row r="117" spans="7:11" ht="14.25" customHeight="1" x14ac:dyDescent="0.25">
      <c r="G117" s="96" t="s">
        <v>137</v>
      </c>
      <c r="H117" s="5">
        <v>2010612</v>
      </c>
      <c r="I117" s="5">
        <f t="shared" si="8"/>
        <v>0</v>
      </c>
      <c r="J117" s="3"/>
      <c r="K117" s="3">
        <f t="shared" si="9"/>
        <v>1</v>
      </c>
    </row>
    <row r="118" spans="7:11" ht="14.25" customHeight="1" x14ac:dyDescent="0.25">
      <c r="G118" s="96" t="s">
        <v>137</v>
      </c>
      <c r="H118" s="5">
        <v>2010699</v>
      </c>
      <c r="I118" s="5">
        <f t="shared" si="8"/>
        <v>0</v>
      </c>
      <c r="J118" s="3"/>
      <c r="K118" s="3">
        <f t="shared" si="9"/>
        <v>1</v>
      </c>
    </row>
    <row r="119" spans="7:11" ht="14.25" customHeight="1" x14ac:dyDescent="0.25">
      <c r="G119" s="96" t="s">
        <v>137</v>
      </c>
      <c r="H119" s="9">
        <v>2011201</v>
      </c>
      <c r="I119" s="9">
        <f t="shared" si="8"/>
        <v>0</v>
      </c>
      <c r="J119" s="3"/>
      <c r="K119" s="3">
        <f t="shared" si="9"/>
        <v>1</v>
      </c>
    </row>
    <row r="120" spans="7:11" ht="14.25" customHeight="1" x14ac:dyDescent="0.25">
      <c r="G120" s="96" t="s">
        <v>137</v>
      </c>
      <c r="H120" s="5">
        <v>201070101</v>
      </c>
      <c r="I120" s="5">
        <f t="shared" si="8"/>
        <v>0</v>
      </c>
      <c r="J120" s="3"/>
      <c r="K120" s="3">
        <f t="shared" si="9"/>
        <v>1</v>
      </c>
    </row>
    <row r="121" spans="7:11" ht="14.25" customHeight="1" x14ac:dyDescent="0.25">
      <c r="G121" s="96" t="s">
        <v>148</v>
      </c>
      <c r="H121" s="5">
        <v>2010101</v>
      </c>
      <c r="I121" s="5">
        <f t="shared" si="8"/>
        <v>0</v>
      </c>
      <c r="J121" s="3"/>
      <c r="K121" s="3">
        <f t="shared" si="9"/>
        <v>1</v>
      </c>
    </row>
    <row r="122" spans="7:11" ht="14.25" customHeight="1" x14ac:dyDescent="0.25">
      <c r="G122" s="96" t="s">
        <v>148</v>
      </c>
      <c r="H122" s="5">
        <v>2010102</v>
      </c>
      <c r="I122" s="5">
        <f t="shared" si="8"/>
        <v>0</v>
      </c>
      <c r="J122" s="3"/>
      <c r="K122" s="3">
        <f t="shared" si="9"/>
        <v>0</v>
      </c>
    </row>
    <row r="123" spans="7:11" ht="14.25" customHeight="1" x14ac:dyDescent="0.25">
      <c r="G123" s="96" t="s">
        <v>148</v>
      </c>
      <c r="H123" s="5">
        <v>2010103</v>
      </c>
      <c r="I123" s="5">
        <f t="shared" si="8"/>
        <v>0</v>
      </c>
      <c r="J123" s="3"/>
      <c r="K123" s="3">
        <f t="shared" si="9"/>
        <v>1</v>
      </c>
    </row>
    <row r="124" spans="7:11" ht="14.25" customHeight="1" x14ac:dyDescent="0.25">
      <c r="G124" s="96" t="s">
        <v>148</v>
      </c>
      <c r="H124" s="5">
        <v>2010104</v>
      </c>
      <c r="I124" s="5">
        <f t="shared" si="8"/>
        <v>0</v>
      </c>
      <c r="J124" s="3"/>
      <c r="K124" s="3">
        <f t="shared" si="9"/>
        <v>1</v>
      </c>
    </row>
    <row r="125" spans="7:11" ht="14.25" customHeight="1" x14ac:dyDescent="0.25">
      <c r="G125" s="96" t="s">
        <v>148</v>
      </c>
      <c r="H125" s="5">
        <v>2010105</v>
      </c>
      <c r="I125" s="5">
        <f t="shared" si="8"/>
        <v>0</v>
      </c>
      <c r="J125" s="3"/>
      <c r="K125" s="3">
        <f t="shared" si="9"/>
        <v>1</v>
      </c>
    </row>
    <row r="126" spans="7:11" ht="14.25" customHeight="1" x14ac:dyDescent="0.25">
      <c r="G126" s="96" t="s">
        <v>148</v>
      </c>
      <c r="H126" s="5">
        <v>2010106</v>
      </c>
      <c r="I126" s="5">
        <f t="shared" si="8"/>
        <v>0</v>
      </c>
      <c r="J126" s="3"/>
      <c r="K126" s="3">
        <f t="shared" si="9"/>
        <v>1</v>
      </c>
    </row>
    <row r="127" spans="7:11" ht="14.25" customHeight="1" x14ac:dyDescent="0.25">
      <c r="G127" s="96" t="s">
        <v>148</v>
      </c>
      <c r="H127" s="5">
        <v>2010107</v>
      </c>
      <c r="I127" s="5">
        <f t="shared" si="8"/>
        <v>0</v>
      </c>
      <c r="J127" s="3"/>
      <c r="K127" s="3">
        <f t="shared" si="9"/>
        <v>0</v>
      </c>
    </row>
    <row r="128" spans="7:11" ht="14.25" customHeight="1" x14ac:dyDescent="0.25">
      <c r="G128" s="96" t="s">
        <v>148</v>
      </c>
      <c r="H128" s="5">
        <v>2010199</v>
      </c>
      <c r="I128" s="5">
        <f t="shared" si="8"/>
        <v>0</v>
      </c>
      <c r="J128" s="3"/>
      <c r="K128" s="3">
        <f t="shared" si="9"/>
        <v>1</v>
      </c>
    </row>
    <row r="129" spans="7:11" ht="14.25" customHeight="1" x14ac:dyDescent="0.25">
      <c r="G129" s="96" t="s">
        <v>149</v>
      </c>
      <c r="H129" s="5">
        <v>2010101</v>
      </c>
      <c r="I129" s="5">
        <f t="shared" si="8"/>
        <v>0</v>
      </c>
      <c r="J129" s="3"/>
      <c r="K129" s="3">
        <f t="shared" si="9"/>
        <v>1</v>
      </c>
    </row>
    <row r="130" spans="7:11" ht="14.25" customHeight="1" x14ac:dyDescent="0.25">
      <c r="G130" s="96" t="s">
        <v>149</v>
      </c>
      <c r="H130" s="5">
        <v>2010102</v>
      </c>
      <c r="I130" s="5">
        <f t="shared" ref="I130:I193" si="11">IF(ISERROR(MATCH(H130,$M$2:$M$63,0)),0,INDEX($S$2:$S$63,MATCH(H130,$M$2:$M$63,0)))</f>
        <v>0</v>
      </c>
      <c r="J130" s="3"/>
      <c r="K130" s="3">
        <f t="shared" ref="K130:K193" si="12">COUNTIF($M$2:$M$63,H130)</f>
        <v>0</v>
      </c>
    </row>
    <row r="131" spans="7:11" ht="14.25" customHeight="1" x14ac:dyDescent="0.25">
      <c r="G131" s="96" t="s">
        <v>149</v>
      </c>
      <c r="H131" s="5">
        <v>2010103</v>
      </c>
      <c r="I131" s="5">
        <f t="shared" si="11"/>
        <v>0</v>
      </c>
      <c r="J131" s="3"/>
      <c r="K131" s="3">
        <f t="shared" si="12"/>
        <v>1</v>
      </c>
    </row>
    <row r="132" spans="7:11" ht="14.25" customHeight="1" x14ac:dyDescent="0.25">
      <c r="G132" s="96" t="s">
        <v>149</v>
      </c>
      <c r="H132" s="5">
        <v>2010104</v>
      </c>
      <c r="I132" s="5">
        <f t="shared" si="11"/>
        <v>0</v>
      </c>
      <c r="J132" s="3"/>
      <c r="K132" s="3">
        <f t="shared" si="12"/>
        <v>1</v>
      </c>
    </row>
    <row r="133" spans="7:11" ht="14.25" customHeight="1" x14ac:dyDescent="0.25">
      <c r="G133" s="96" t="s">
        <v>149</v>
      </c>
      <c r="H133" s="5">
        <v>2010105</v>
      </c>
      <c r="I133" s="5">
        <f t="shared" si="11"/>
        <v>0</v>
      </c>
      <c r="J133" s="3"/>
      <c r="K133" s="3">
        <f t="shared" si="12"/>
        <v>1</v>
      </c>
    </row>
    <row r="134" spans="7:11" ht="14.25" customHeight="1" x14ac:dyDescent="0.25">
      <c r="G134" s="96" t="s">
        <v>149</v>
      </c>
      <c r="H134" s="5">
        <v>2010106</v>
      </c>
      <c r="I134" s="5">
        <f t="shared" si="11"/>
        <v>0</v>
      </c>
      <c r="J134" s="3"/>
      <c r="K134" s="3">
        <f t="shared" si="12"/>
        <v>1</v>
      </c>
    </row>
    <row r="135" spans="7:11" ht="14.25" customHeight="1" x14ac:dyDescent="0.25">
      <c r="G135" s="96" t="s">
        <v>149</v>
      </c>
      <c r="H135" s="5">
        <v>2010199</v>
      </c>
      <c r="I135" s="5">
        <f t="shared" si="11"/>
        <v>0</v>
      </c>
      <c r="J135" s="3"/>
      <c r="K135" s="3">
        <f t="shared" si="12"/>
        <v>1</v>
      </c>
    </row>
    <row r="136" spans="7:11" ht="14.25" customHeight="1" x14ac:dyDescent="0.25">
      <c r="G136" s="96" t="s">
        <v>150</v>
      </c>
      <c r="H136" s="5">
        <v>2010604</v>
      </c>
      <c r="I136" s="5">
        <f t="shared" si="11"/>
        <v>0</v>
      </c>
      <c r="J136" s="3"/>
      <c r="K136" s="3">
        <f t="shared" si="12"/>
        <v>1</v>
      </c>
    </row>
    <row r="137" spans="7:11" ht="14.25" customHeight="1" x14ac:dyDescent="0.25">
      <c r="G137" s="96" t="s">
        <v>150</v>
      </c>
      <c r="H137" s="5">
        <v>2010605</v>
      </c>
      <c r="I137" s="5">
        <f t="shared" si="11"/>
        <v>0</v>
      </c>
      <c r="J137" s="3"/>
      <c r="K137" s="3">
        <f t="shared" si="12"/>
        <v>1</v>
      </c>
    </row>
    <row r="138" spans="7:11" ht="14.25" customHeight="1" x14ac:dyDescent="0.25">
      <c r="G138" s="96" t="s">
        <v>150</v>
      </c>
      <c r="H138" s="5">
        <v>2010606</v>
      </c>
      <c r="I138" s="5">
        <f t="shared" si="11"/>
        <v>0</v>
      </c>
      <c r="J138" s="3"/>
      <c r="K138" s="3">
        <f t="shared" si="12"/>
        <v>1</v>
      </c>
    </row>
    <row r="139" spans="7:11" ht="14.25" customHeight="1" x14ac:dyDescent="0.25">
      <c r="G139" s="96" t="s">
        <v>150</v>
      </c>
      <c r="H139" s="5">
        <v>2010607</v>
      </c>
      <c r="I139" s="5">
        <f t="shared" si="11"/>
        <v>0</v>
      </c>
      <c r="J139" s="3"/>
      <c r="K139" s="3">
        <f t="shared" si="12"/>
        <v>1</v>
      </c>
    </row>
    <row r="140" spans="7:11" ht="14.25" customHeight="1" x14ac:dyDescent="0.25">
      <c r="G140" s="96" t="s">
        <v>150</v>
      </c>
      <c r="H140" s="5">
        <v>2010608</v>
      </c>
      <c r="I140" s="5">
        <f t="shared" si="11"/>
        <v>0</v>
      </c>
      <c r="J140" s="3"/>
      <c r="K140" s="3">
        <f t="shared" si="12"/>
        <v>1</v>
      </c>
    </row>
    <row r="141" spans="7:11" ht="14.25" customHeight="1" x14ac:dyDescent="0.25">
      <c r="G141" s="96" t="s">
        <v>151</v>
      </c>
      <c r="H141" s="5">
        <v>20103</v>
      </c>
      <c r="I141" s="5">
        <f t="shared" si="11"/>
        <v>0</v>
      </c>
      <c r="J141" s="3"/>
      <c r="K141" s="3">
        <f t="shared" si="12"/>
        <v>1</v>
      </c>
    </row>
    <row r="142" spans="7:11" ht="14.25" customHeight="1" x14ac:dyDescent="0.25">
      <c r="G142" s="96" t="s">
        <v>151</v>
      </c>
      <c r="H142" s="5">
        <v>20104</v>
      </c>
      <c r="I142" s="5">
        <f t="shared" si="11"/>
        <v>0</v>
      </c>
      <c r="J142" s="3"/>
      <c r="K142" s="3">
        <f t="shared" si="12"/>
        <v>1</v>
      </c>
    </row>
    <row r="143" spans="7:11" ht="14.25" customHeight="1" x14ac:dyDescent="0.25">
      <c r="G143" s="96" t="s">
        <v>151</v>
      </c>
      <c r="H143" s="5">
        <v>20105</v>
      </c>
      <c r="I143" s="5">
        <f t="shared" si="11"/>
        <v>0</v>
      </c>
      <c r="J143" s="3"/>
      <c r="K143" s="3">
        <f t="shared" si="12"/>
        <v>1</v>
      </c>
    </row>
    <row r="144" spans="7:11" ht="14.25" customHeight="1" x14ac:dyDescent="0.25">
      <c r="G144" s="94" t="s">
        <v>139</v>
      </c>
      <c r="H144" s="93">
        <v>204051</v>
      </c>
      <c r="I144" s="93">
        <f t="shared" si="11"/>
        <v>0</v>
      </c>
      <c r="J144" s="3"/>
      <c r="K144" s="3">
        <f t="shared" si="12"/>
        <v>1</v>
      </c>
    </row>
    <row r="145" spans="7:11" ht="14.25" customHeight="1" x14ac:dyDescent="0.25">
      <c r="G145" s="94" t="s">
        <v>139</v>
      </c>
      <c r="H145" s="93">
        <v>204052</v>
      </c>
      <c r="I145" s="93">
        <f t="shared" si="11"/>
        <v>0</v>
      </c>
      <c r="J145" s="3"/>
      <c r="K145" s="3">
        <f t="shared" si="12"/>
        <v>1</v>
      </c>
    </row>
    <row r="146" spans="7:11" ht="14.25" customHeight="1" x14ac:dyDescent="0.25">
      <c r="G146" s="94" t="s">
        <v>139</v>
      </c>
      <c r="H146" s="93">
        <v>204053</v>
      </c>
      <c r="I146" s="93">
        <f t="shared" si="11"/>
        <v>0</v>
      </c>
      <c r="J146" s="3"/>
      <c r="K146" s="3">
        <f t="shared" si="12"/>
        <v>1</v>
      </c>
    </row>
    <row r="147" spans="7:11" ht="14.25" customHeight="1" x14ac:dyDescent="0.25">
      <c r="G147" s="96" t="s">
        <v>138</v>
      </c>
      <c r="H147" s="5">
        <v>20601</v>
      </c>
      <c r="I147" s="5">
        <f t="shared" si="11"/>
        <v>0</v>
      </c>
      <c r="J147" s="3"/>
      <c r="K147" s="3">
        <f t="shared" si="12"/>
        <v>1</v>
      </c>
    </row>
    <row r="148" spans="7:11" ht="14.25" customHeight="1" x14ac:dyDescent="0.25">
      <c r="G148" s="96" t="s">
        <v>138</v>
      </c>
      <c r="H148" s="5">
        <v>2010702</v>
      </c>
      <c r="I148" s="5">
        <f t="shared" si="11"/>
        <v>0</v>
      </c>
      <c r="J148" s="3"/>
      <c r="K148" s="3">
        <f t="shared" si="12"/>
        <v>1</v>
      </c>
    </row>
    <row r="149" spans="7:11" ht="14.25" customHeight="1" x14ac:dyDescent="0.25">
      <c r="G149" s="96" t="s">
        <v>138</v>
      </c>
      <c r="H149" s="5">
        <v>2010801</v>
      </c>
      <c r="I149" s="5">
        <f t="shared" si="11"/>
        <v>0</v>
      </c>
      <c r="J149" s="3"/>
      <c r="K149" s="3">
        <f t="shared" si="12"/>
        <v>1</v>
      </c>
    </row>
    <row r="150" spans="7:11" ht="14.25" customHeight="1" x14ac:dyDescent="0.25">
      <c r="G150" s="96" t="s">
        <v>138</v>
      </c>
      <c r="H150" s="5">
        <v>2010802</v>
      </c>
      <c r="I150" s="5">
        <f t="shared" si="11"/>
        <v>0</v>
      </c>
      <c r="J150" s="3"/>
      <c r="K150" s="3">
        <f t="shared" si="12"/>
        <v>1</v>
      </c>
    </row>
    <row r="151" spans="7:11" ht="14.25" customHeight="1" x14ac:dyDescent="0.25">
      <c r="G151" s="96" t="s">
        <v>138</v>
      </c>
      <c r="H151" s="5">
        <v>201070102</v>
      </c>
      <c r="I151" s="5">
        <f t="shared" si="11"/>
        <v>0</v>
      </c>
      <c r="J151" s="3"/>
      <c r="K151" s="3">
        <f t="shared" si="12"/>
        <v>1</v>
      </c>
    </row>
    <row r="152" spans="7:11" ht="14.25" customHeight="1" x14ac:dyDescent="0.25">
      <c r="G152" s="96" t="s">
        <v>139</v>
      </c>
      <c r="H152" s="5">
        <v>20401</v>
      </c>
      <c r="I152" s="5">
        <f t="shared" si="11"/>
        <v>0</v>
      </c>
      <c r="J152" s="3"/>
      <c r="K152" s="3">
        <f t="shared" si="12"/>
        <v>1</v>
      </c>
    </row>
    <row r="153" spans="7:11" ht="14.25" customHeight="1" x14ac:dyDescent="0.25">
      <c r="G153" s="96" t="s">
        <v>139</v>
      </c>
      <c r="H153" s="5">
        <v>20402</v>
      </c>
      <c r="I153" s="5">
        <f t="shared" si="11"/>
        <v>0</v>
      </c>
      <c r="J153" s="3"/>
      <c r="K153" s="3">
        <f t="shared" si="12"/>
        <v>0</v>
      </c>
    </row>
    <row r="154" spans="7:11" ht="14.25" customHeight="1" x14ac:dyDescent="0.25">
      <c r="G154" s="96" t="s">
        <v>139</v>
      </c>
      <c r="H154" s="5">
        <v>20403</v>
      </c>
      <c r="I154" s="5">
        <f t="shared" si="11"/>
        <v>0</v>
      </c>
      <c r="J154" s="3"/>
      <c r="K154" s="3">
        <f t="shared" si="12"/>
        <v>0</v>
      </c>
    </row>
    <row r="155" spans="7:11" ht="14.25" customHeight="1" x14ac:dyDescent="0.25">
      <c r="G155" s="97" t="s">
        <v>139</v>
      </c>
      <c r="H155" s="8">
        <v>2040401</v>
      </c>
      <c r="I155" s="8">
        <f t="shared" si="11"/>
        <v>0</v>
      </c>
      <c r="J155" s="3"/>
      <c r="K155" s="3">
        <f t="shared" si="12"/>
        <v>1</v>
      </c>
    </row>
    <row r="156" spans="7:11" ht="14.25" customHeight="1" x14ac:dyDescent="0.25">
      <c r="G156" s="97" t="s">
        <v>139</v>
      </c>
      <c r="H156" s="8">
        <v>2040402</v>
      </c>
      <c r="I156" s="8">
        <f t="shared" si="11"/>
        <v>0</v>
      </c>
      <c r="J156" s="3"/>
      <c r="K156" s="3">
        <f t="shared" si="12"/>
        <v>1</v>
      </c>
    </row>
    <row r="157" spans="7:11" ht="14.25" customHeight="1" x14ac:dyDescent="0.25">
      <c r="G157" s="97" t="s">
        <v>139</v>
      </c>
      <c r="H157" s="8">
        <v>2040403</v>
      </c>
      <c r="I157" s="8">
        <f t="shared" si="11"/>
        <v>0</v>
      </c>
      <c r="J157" s="3"/>
      <c r="K157" s="3">
        <f t="shared" si="12"/>
        <v>1</v>
      </c>
    </row>
    <row r="158" spans="7:11" ht="14.25" customHeight="1" x14ac:dyDescent="0.25">
      <c r="G158" s="96" t="s">
        <v>139</v>
      </c>
      <c r="H158" s="5">
        <v>20406</v>
      </c>
      <c r="I158" s="5">
        <f t="shared" si="11"/>
        <v>0</v>
      </c>
      <c r="J158" s="3"/>
      <c r="K158" s="3">
        <f t="shared" si="12"/>
        <v>1</v>
      </c>
    </row>
    <row r="159" spans="7:11" ht="14.25" customHeight="1" x14ac:dyDescent="0.25">
      <c r="G159" s="96" t="s">
        <v>139</v>
      </c>
      <c r="H159" s="5">
        <v>20407</v>
      </c>
      <c r="I159" s="5">
        <f t="shared" si="11"/>
        <v>0</v>
      </c>
      <c r="J159" s="3"/>
      <c r="K159" s="3">
        <f t="shared" si="12"/>
        <v>0</v>
      </c>
    </row>
    <row r="160" spans="7:11" ht="14.25" customHeight="1" x14ac:dyDescent="0.25">
      <c r="G160" s="96" t="s">
        <v>141</v>
      </c>
      <c r="H160" s="5">
        <v>301</v>
      </c>
      <c r="I160" s="5">
        <f t="shared" si="11"/>
        <v>0</v>
      </c>
      <c r="J160" s="3"/>
      <c r="K160" s="3">
        <f t="shared" si="12"/>
        <v>1</v>
      </c>
    </row>
    <row r="161" spans="7:11" ht="14.25" customHeight="1" x14ac:dyDescent="0.25">
      <c r="G161" s="98" t="s">
        <v>141</v>
      </c>
      <c r="H161" s="10">
        <v>20105</v>
      </c>
      <c r="I161" s="10">
        <f>IF(ISERROR(MATCH(H161,$M$2:$M$63,0)),0,INDEX($S$2:$S$63,MATCH(H161,$M$2:$M$63,0)))*(INDEX($T$2:$T$63,MATCH(H161,$M$2:$M$63,0)))</f>
        <v>0</v>
      </c>
      <c r="J161" s="3"/>
      <c r="K161" s="3">
        <f t="shared" si="12"/>
        <v>1</v>
      </c>
    </row>
    <row r="162" spans="7:11" ht="14.25" customHeight="1" x14ac:dyDescent="0.25">
      <c r="G162" s="98" t="s">
        <v>141</v>
      </c>
      <c r="H162" s="10">
        <v>20109</v>
      </c>
      <c r="I162" s="10">
        <f>IF(ISERROR(MATCH(H162,$M$2:$M$63,0)),0,INDEX($S$2:$S$63,MATCH(H162,$M$2:$M$63,0)))*(INDEX($T$2:$T$63,MATCH(H162,$M$2:$M$63,0)))</f>
        <v>0</v>
      </c>
      <c r="J162" s="3"/>
      <c r="K162" s="3">
        <f t="shared" si="12"/>
        <v>1</v>
      </c>
    </row>
    <row r="163" spans="7:11" ht="14.25" customHeight="1" x14ac:dyDescent="0.25">
      <c r="G163" s="98" t="s">
        <v>141</v>
      </c>
      <c r="H163" s="10">
        <v>20301</v>
      </c>
      <c r="I163" s="10">
        <f>IF(ISERROR(MATCH(H163,$M$2:$M$63,0)),0,INDEX($S$2:$S$63,MATCH(H163,$M$2:$M$63,0)))*(INDEX($T$2:$T$63,MATCH(H163,$M$2:$M$63,0)))</f>
        <v>0</v>
      </c>
      <c r="J163" s="3"/>
      <c r="K163" s="3">
        <f t="shared" si="12"/>
        <v>1</v>
      </c>
    </row>
    <row r="164" spans="7:11" ht="14.25" customHeight="1" x14ac:dyDescent="0.25">
      <c r="G164" s="98" t="s">
        <v>141</v>
      </c>
      <c r="H164" s="10">
        <v>20302</v>
      </c>
      <c r="I164" s="10">
        <f>IF(ISERROR(MATCH(H164,$M$2:$M$63,0)),0,INDEX($S$2:$S$63,MATCH(H164,$M$2:$M$63,0)))*(INDEX($T$2:$T$63,MATCH(H164,$M$2:$M$63,0)))</f>
        <v>0</v>
      </c>
      <c r="J164" s="3"/>
      <c r="K164" s="3">
        <f t="shared" si="12"/>
        <v>1</v>
      </c>
    </row>
    <row r="165" spans="7:11" ht="14.25" customHeight="1" x14ac:dyDescent="0.25">
      <c r="G165" s="96" t="s">
        <v>141</v>
      </c>
      <c r="H165" s="5">
        <v>30201</v>
      </c>
      <c r="I165" s="5">
        <f t="shared" si="11"/>
        <v>0</v>
      </c>
      <c r="J165" s="3"/>
      <c r="K165" s="3">
        <f t="shared" si="12"/>
        <v>1</v>
      </c>
    </row>
    <row r="166" spans="7:11" ht="14.25" customHeight="1" x14ac:dyDescent="0.25">
      <c r="G166" s="96" t="s">
        <v>141</v>
      </c>
      <c r="H166" s="5">
        <v>30202</v>
      </c>
      <c r="I166" s="5">
        <f t="shared" si="11"/>
        <v>0</v>
      </c>
      <c r="J166" s="3"/>
      <c r="K166" s="3">
        <f t="shared" si="12"/>
        <v>1</v>
      </c>
    </row>
    <row r="167" spans="7:11" ht="14.25" customHeight="1" x14ac:dyDescent="0.25">
      <c r="G167" s="96" t="s">
        <v>141</v>
      </c>
      <c r="H167" s="5">
        <v>30203</v>
      </c>
      <c r="I167" s="5">
        <f t="shared" si="11"/>
        <v>0</v>
      </c>
      <c r="J167" s="3"/>
      <c r="K167" s="3">
        <f t="shared" si="12"/>
        <v>1</v>
      </c>
    </row>
    <row r="168" spans="7:11" ht="14.25" customHeight="1" x14ac:dyDescent="0.25">
      <c r="G168" s="96" t="s">
        <v>141</v>
      </c>
      <c r="H168" s="5">
        <v>30204</v>
      </c>
      <c r="I168" s="5">
        <f t="shared" si="11"/>
        <v>0</v>
      </c>
      <c r="J168" s="3"/>
      <c r="K168" s="3">
        <f t="shared" si="12"/>
        <v>1</v>
      </c>
    </row>
    <row r="169" spans="7:11" ht="14.25" customHeight="1" x14ac:dyDescent="0.25">
      <c r="G169" s="96" t="s">
        <v>141</v>
      </c>
      <c r="H169" s="5">
        <v>30205</v>
      </c>
      <c r="I169" s="5">
        <f t="shared" si="11"/>
        <v>0</v>
      </c>
      <c r="J169" s="3"/>
      <c r="K169" s="3">
        <f t="shared" si="12"/>
        <v>1</v>
      </c>
    </row>
    <row r="170" spans="7:11" ht="14.25" customHeight="1" x14ac:dyDescent="0.25">
      <c r="G170" s="96" t="s">
        <v>141</v>
      </c>
      <c r="H170" s="5">
        <v>30206</v>
      </c>
      <c r="I170" s="5">
        <f t="shared" si="11"/>
        <v>0</v>
      </c>
      <c r="J170" s="3"/>
      <c r="K170" s="3">
        <f t="shared" si="12"/>
        <v>1</v>
      </c>
    </row>
    <row r="171" spans="7:11" ht="14.25" customHeight="1" x14ac:dyDescent="0.25">
      <c r="G171" s="96" t="s">
        <v>141</v>
      </c>
      <c r="H171" s="5">
        <v>30299</v>
      </c>
      <c r="I171" s="5">
        <f t="shared" si="11"/>
        <v>0</v>
      </c>
      <c r="J171" s="3"/>
      <c r="K171" s="3">
        <f t="shared" si="12"/>
        <v>1</v>
      </c>
    </row>
    <row r="172" spans="7:11" ht="14.25" customHeight="1" x14ac:dyDescent="0.25">
      <c r="G172" s="96" t="s">
        <v>141</v>
      </c>
      <c r="H172" s="5">
        <v>33199</v>
      </c>
      <c r="I172" s="5">
        <f t="shared" si="11"/>
        <v>0</v>
      </c>
      <c r="J172" s="3"/>
      <c r="K172" s="3">
        <f t="shared" si="12"/>
        <v>0</v>
      </c>
    </row>
    <row r="173" spans="7:11" ht="14.25" customHeight="1" x14ac:dyDescent="0.25">
      <c r="G173" s="96" t="s">
        <v>141</v>
      </c>
      <c r="H173" s="5">
        <v>3030101</v>
      </c>
      <c r="I173" s="5">
        <f t="shared" si="11"/>
        <v>0</v>
      </c>
      <c r="J173" s="3"/>
      <c r="K173" s="3">
        <f t="shared" si="12"/>
        <v>1</v>
      </c>
    </row>
    <row r="174" spans="7:11" ht="14.25" customHeight="1" x14ac:dyDescent="0.25">
      <c r="G174" s="96" t="s">
        <v>141</v>
      </c>
      <c r="H174" s="5">
        <v>3030102</v>
      </c>
      <c r="I174" s="5">
        <f t="shared" si="11"/>
        <v>0</v>
      </c>
      <c r="J174" s="3"/>
      <c r="K174" s="3">
        <f t="shared" si="12"/>
        <v>1</v>
      </c>
    </row>
    <row r="175" spans="7:11" ht="14.25" customHeight="1" x14ac:dyDescent="0.25">
      <c r="G175" s="96" t="s">
        <v>141</v>
      </c>
      <c r="H175" s="5">
        <v>3030201</v>
      </c>
      <c r="I175" s="5">
        <f t="shared" si="11"/>
        <v>0</v>
      </c>
      <c r="J175" s="3"/>
      <c r="K175" s="3">
        <f t="shared" si="12"/>
        <v>1</v>
      </c>
    </row>
    <row r="176" spans="7:11" ht="14.25" customHeight="1" x14ac:dyDescent="0.25">
      <c r="G176" s="96" t="s">
        <v>141</v>
      </c>
      <c r="H176" s="5">
        <v>3030299</v>
      </c>
      <c r="I176" s="5">
        <f t="shared" si="11"/>
        <v>0</v>
      </c>
      <c r="J176" s="3"/>
      <c r="K176" s="3">
        <f t="shared" si="12"/>
        <v>0</v>
      </c>
    </row>
    <row r="177" spans="7:11" ht="14.25" customHeight="1" x14ac:dyDescent="0.25">
      <c r="G177" s="96" t="s">
        <v>147</v>
      </c>
      <c r="H177" s="5">
        <v>30201</v>
      </c>
      <c r="I177" s="5">
        <f t="shared" si="11"/>
        <v>0</v>
      </c>
      <c r="J177" s="3"/>
      <c r="K177" s="3">
        <f t="shared" si="12"/>
        <v>1</v>
      </c>
    </row>
    <row r="178" spans="7:11" ht="14.25" customHeight="1" x14ac:dyDescent="0.25">
      <c r="G178" s="96" t="s">
        <v>147</v>
      </c>
      <c r="H178" s="5">
        <v>30203</v>
      </c>
      <c r="I178" s="5">
        <f t="shared" si="11"/>
        <v>0</v>
      </c>
      <c r="J178" s="3"/>
      <c r="K178" s="3">
        <f t="shared" si="12"/>
        <v>1</v>
      </c>
    </row>
    <row r="179" spans="7:11" ht="14.25" customHeight="1" x14ac:dyDescent="0.25">
      <c r="G179" s="96" t="s">
        <v>147</v>
      </c>
      <c r="H179" s="5">
        <v>30205</v>
      </c>
      <c r="I179" s="5">
        <f t="shared" si="11"/>
        <v>0</v>
      </c>
      <c r="J179" s="3"/>
      <c r="K179" s="3">
        <f t="shared" si="12"/>
        <v>1</v>
      </c>
    </row>
    <row r="180" spans="7:11" ht="14.25" customHeight="1" x14ac:dyDescent="0.25">
      <c r="G180" s="96" t="s">
        <v>147</v>
      </c>
      <c r="H180" s="5">
        <v>30206</v>
      </c>
      <c r="I180" s="5">
        <f t="shared" si="11"/>
        <v>0</v>
      </c>
      <c r="J180" s="3"/>
      <c r="K180" s="3">
        <f t="shared" si="12"/>
        <v>1</v>
      </c>
    </row>
    <row r="181" spans="7:11" ht="14.25" customHeight="1" x14ac:dyDescent="0.25">
      <c r="G181" s="96" t="s">
        <v>146</v>
      </c>
      <c r="H181" s="5">
        <v>30201</v>
      </c>
      <c r="I181" s="5">
        <f t="shared" si="11"/>
        <v>0</v>
      </c>
      <c r="J181" s="3"/>
      <c r="K181" s="3">
        <f t="shared" si="12"/>
        <v>1</v>
      </c>
    </row>
    <row r="182" spans="7:11" ht="14.25" customHeight="1" x14ac:dyDescent="0.25">
      <c r="G182" s="96" t="s">
        <v>146</v>
      </c>
      <c r="H182" s="5">
        <v>30202</v>
      </c>
      <c r="I182" s="5">
        <f t="shared" si="11"/>
        <v>0</v>
      </c>
      <c r="J182" s="3"/>
      <c r="K182" s="3">
        <f t="shared" si="12"/>
        <v>1</v>
      </c>
    </row>
    <row r="183" spans="7:11" ht="14.25" customHeight="1" x14ac:dyDescent="0.25">
      <c r="G183" s="96" t="s">
        <v>146</v>
      </c>
      <c r="H183" s="5">
        <v>30203</v>
      </c>
      <c r="I183" s="5">
        <f t="shared" si="11"/>
        <v>0</v>
      </c>
      <c r="J183" s="3"/>
      <c r="K183" s="3">
        <f t="shared" si="12"/>
        <v>1</v>
      </c>
    </row>
    <row r="184" spans="7:11" ht="14.25" customHeight="1" x14ac:dyDescent="0.25">
      <c r="G184" s="96" t="s">
        <v>146</v>
      </c>
      <c r="H184" s="5">
        <v>30204</v>
      </c>
      <c r="I184" s="5">
        <f t="shared" si="11"/>
        <v>0</v>
      </c>
      <c r="J184" s="3"/>
      <c r="K184" s="3">
        <f t="shared" si="12"/>
        <v>1</v>
      </c>
    </row>
    <row r="185" spans="7:11" ht="14.25" customHeight="1" x14ac:dyDescent="0.25">
      <c r="G185" s="96" t="s">
        <v>146</v>
      </c>
      <c r="H185" s="5">
        <v>30205</v>
      </c>
      <c r="I185" s="5">
        <f t="shared" si="11"/>
        <v>0</v>
      </c>
      <c r="J185" s="3"/>
      <c r="K185" s="3">
        <f t="shared" si="12"/>
        <v>1</v>
      </c>
    </row>
    <row r="186" spans="7:11" ht="14.25" customHeight="1" x14ac:dyDescent="0.25">
      <c r="G186" s="96" t="s">
        <v>146</v>
      </c>
      <c r="H186" s="5">
        <v>30206</v>
      </c>
      <c r="I186" s="5">
        <f t="shared" si="11"/>
        <v>0</v>
      </c>
      <c r="J186" s="3"/>
      <c r="K186" s="3">
        <f t="shared" si="12"/>
        <v>1</v>
      </c>
    </row>
    <row r="187" spans="7:11" ht="14.25" customHeight="1" x14ac:dyDescent="0.25">
      <c r="G187" s="96" t="s">
        <v>146</v>
      </c>
      <c r="H187" s="5">
        <v>30299</v>
      </c>
      <c r="I187" s="5">
        <f t="shared" si="11"/>
        <v>0</v>
      </c>
      <c r="J187" s="3"/>
      <c r="K187" s="3">
        <f t="shared" si="12"/>
        <v>1</v>
      </c>
    </row>
    <row r="188" spans="7:11" ht="14.25" customHeight="1" x14ac:dyDescent="0.25">
      <c r="G188" s="96" t="s">
        <v>142</v>
      </c>
      <c r="H188" s="5">
        <v>306</v>
      </c>
      <c r="I188" s="5">
        <f t="shared" si="11"/>
        <v>0</v>
      </c>
      <c r="J188" s="3"/>
      <c r="K188" s="3">
        <f t="shared" si="12"/>
        <v>1</v>
      </c>
    </row>
    <row r="189" spans="7:11" ht="14.25" customHeight="1" x14ac:dyDescent="0.25">
      <c r="G189" s="96" t="s">
        <v>142</v>
      </c>
      <c r="H189" s="5">
        <v>30401</v>
      </c>
      <c r="I189" s="5">
        <f t="shared" si="11"/>
        <v>0</v>
      </c>
      <c r="J189" s="3"/>
      <c r="K189" s="3">
        <f t="shared" si="12"/>
        <v>1</v>
      </c>
    </row>
    <row r="190" spans="7:11" ht="14.25" customHeight="1" x14ac:dyDescent="0.25">
      <c r="G190" s="96" t="s">
        <v>142</v>
      </c>
      <c r="H190" s="5">
        <v>30402</v>
      </c>
      <c r="I190" s="5">
        <f t="shared" si="11"/>
        <v>0</v>
      </c>
      <c r="J190" s="3"/>
      <c r="K190" s="3">
        <f t="shared" si="12"/>
        <v>1</v>
      </c>
    </row>
    <row r="191" spans="7:11" ht="14.25" customHeight="1" x14ac:dyDescent="0.25">
      <c r="G191" s="96" t="s">
        <v>142</v>
      </c>
      <c r="H191" s="5">
        <v>30499</v>
      </c>
      <c r="I191" s="5">
        <f t="shared" si="11"/>
        <v>0</v>
      </c>
      <c r="J191" s="3"/>
      <c r="K191" s="3">
        <f t="shared" si="12"/>
        <v>1</v>
      </c>
    </row>
    <row r="192" spans="7:11" ht="14.25" customHeight="1" x14ac:dyDescent="0.25">
      <c r="G192" s="96" t="s">
        <v>142</v>
      </c>
      <c r="H192" s="5">
        <v>30501</v>
      </c>
      <c r="I192" s="5">
        <f t="shared" si="11"/>
        <v>0</v>
      </c>
      <c r="J192" s="3"/>
      <c r="K192" s="3">
        <f t="shared" si="12"/>
        <v>1</v>
      </c>
    </row>
    <row r="193" spans="7:11" ht="14.25" customHeight="1" x14ac:dyDescent="0.25">
      <c r="G193" s="96" t="s">
        <v>142</v>
      </c>
      <c r="H193" s="5">
        <v>30502</v>
      </c>
      <c r="I193" s="5">
        <f t="shared" si="11"/>
        <v>0</v>
      </c>
      <c r="J193" s="3"/>
      <c r="K193" s="3">
        <f t="shared" si="12"/>
        <v>1</v>
      </c>
    </row>
    <row r="194" spans="7:11" ht="14.25" customHeight="1" x14ac:dyDescent="0.25">
      <c r="G194" s="96" t="s">
        <v>142</v>
      </c>
      <c r="H194" s="5">
        <v>30503</v>
      </c>
      <c r="I194" s="5">
        <f t="shared" ref="I194:I203" si="13">IF(ISERROR(MATCH(H194,$M$2:$M$63,0)),0,INDEX($S$2:$S$63,MATCH(H194,$M$2:$M$63,0)))</f>
        <v>0</v>
      </c>
      <c r="J194" s="3"/>
      <c r="K194" s="3">
        <f t="shared" ref="K194:K203" si="14">COUNTIF($M$2:$M$63,H194)</f>
        <v>1</v>
      </c>
    </row>
    <row r="195" spans="7:11" ht="14.25" customHeight="1" x14ac:dyDescent="0.25">
      <c r="G195" s="96" t="s">
        <v>152</v>
      </c>
      <c r="H195" s="5">
        <v>30401</v>
      </c>
      <c r="I195" s="5">
        <f t="shared" si="13"/>
        <v>0</v>
      </c>
      <c r="J195" s="3"/>
      <c r="K195" s="3">
        <f t="shared" si="14"/>
        <v>1</v>
      </c>
    </row>
    <row r="196" spans="7:11" ht="14.25" customHeight="1" x14ac:dyDescent="0.25">
      <c r="G196" s="96" t="s">
        <v>152</v>
      </c>
      <c r="H196" s="5">
        <v>30402</v>
      </c>
      <c r="I196" s="5">
        <f t="shared" si="13"/>
        <v>0</v>
      </c>
      <c r="J196" s="3"/>
      <c r="K196" s="3">
        <f t="shared" si="14"/>
        <v>1</v>
      </c>
    </row>
    <row r="197" spans="7:11" ht="14.25" customHeight="1" x14ac:dyDescent="0.25">
      <c r="G197" s="96" t="s">
        <v>152</v>
      </c>
      <c r="H197" s="5">
        <v>30499</v>
      </c>
      <c r="I197" s="5">
        <f t="shared" si="13"/>
        <v>0</v>
      </c>
      <c r="J197" s="3"/>
      <c r="K197" s="3">
        <f t="shared" si="14"/>
        <v>1</v>
      </c>
    </row>
    <row r="198" spans="7:11" ht="14.25" customHeight="1" x14ac:dyDescent="0.25">
      <c r="G198" s="96" t="s">
        <v>153</v>
      </c>
      <c r="H198" s="5">
        <v>30501</v>
      </c>
      <c r="I198" s="5">
        <f t="shared" si="13"/>
        <v>0</v>
      </c>
      <c r="J198" s="3"/>
      <c r="K198" s="3">
        <f t="shared" si="14"/>
        <v>1</v>
      </c>
    </row>
    <row r="199" spans="7:11" ht="14.25" customHeight="1" x14ac:dyDescent="0.25">
      <c r="G199" s="96" t="s">
        <v>153</v>
      </c>
      <c r="H199" s="5">
        <v>30502</v>
      </c>
      <c r="I199" s="5">
        <f t="shared" si="13"/>
        <v>0</v>
      </c>
      <c r="J199" s="3"/>
      <c r="K199" s="3">
        <f t="shared" si="14"/>
        <v>1</v>
      </c>
    </row>
    <row r="200" spans="7:11" ht="14.25" customHeight="1" x14ac:dyDescent="0.25">
      <c r="G200" s="96" t="s">
        <v>153</v>
      </c>
      <c r="H200" s="5">
        <v>30503</v>
      </c>
      <c r="I200" s="5">
        <f t="shared" si="13"/>
        <v>0</v>
      </c>
      <c r="J200" s="3"/>
      <c r="K200" s="3">
        <f t="shared" si="14"/>
        <v>1</v>
      </c>
    </row>
    <row r="201" spans="7:11" ht="14.25" customHeight="1" x14ac:dyDescent="0.25">
      <c r="G201" s="99">
        <v>307</v>
      </c>
      <c r="H201" s="47">
        <v>307</v>
      </c>
      <c r="I201" s="47">
        <f t="shared" si="13"/>
        <v>0</v>
      </c>
      <c r="J201" s="48"/>
      <c r="K201" s="3">
        <f t="shared" si="14"/>
        <v>1</v>
      </c>
    </row>
    <row r="202" spans="7:11" ht="14.25" customHeight="1" x14ac:dyDescent="0.25">
      <c r="G202" s="49">
        <v>30509</v>
      </c>
      <c r="H202" s="50">
        <v>30509</v>
      </c>
      <c r="I202" s="50">
        <f t="shared" si="13"/>
        <v>0</v>
      </c>
      <c r="J202" s="49"/>
      <c r="K202" s="3">
        <f t="shared" si="14"/>
        <v>1</v>
      </c>
    </row>
    <row r="203" spans="7:11" ht="14.25" customHeight="1" x14ac:dyDescent="0.25">
      <c r="G203" s="51" t="s">
        <v>142</v>
      </c>
      <c r="H203" s="50">
        <v>30509</v>
      </c>
      <c r="I203" s="50">
        <f t="shared" si="13"/>
        <v>0</v>
      </c>
      <c r="J203" s="49"/>
      <c r="K203" s="3">
        <f t="shared" si="14"/>
        <v>1</v>
      </c>
    </row>
  </sheetData>
  <sheetProtection password="C74C" sheet="1" objects="1" scenarios="1"/>
  <phoneticPr fontId="9" type="noConversion"/>
  <pageMargins left="0.7" right="0.7" top="0.78740157499999996" bottom="0.78740157499999996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"/>
  <dimension ref="A1:B9"/>
  <sheetViews>
    <sheetView workbookViewId="0">
      <selection activeCell="B9" sqref="B9"/>
    </sheetView>
  </sheetViews>
  <sheetFormatPr defaultColWidth="66.7109375" defaultRowHeight="66.75" customHeight="1" x14ac:dyDescent="0.25"/>
  <cols>
    <col min="1" max="1" width="58" customWidth="1"/>
    <col min="2" max="2" width="81.85546875" customWidth="1"/>
  </cols>
  <sheetData>
    <row r="1" spans="1:2" ht="33" customHeight="1" thickBot="1" x14ac:dyDescent="0.3">
      <c r="A1" s="42" t="s">
        <v>353</v>
      </c>
      <c r="B1" s="42" t="s">
        <v>354</v>
      </c>
    </row>
    <row r="2" spans="1:2" ht="49.5" customHeight="1" thickBot="1" x14ac:dyDescent="0.3">
      <c r="A2" s="42" t="s">
        <v>355</v>
      </c>
      <c r="B2" s="43" t="s">
        <v>356</v>
      </c>
    </row>
    <row r="3" spans="1:2" ht="49.5" customHeight="1" thickBot="1" x14ac:dyDescent="0.3">
      <c r="A3" s="42" t="s">
        <v>357</v>
      </c>
      <c r="B3" s="43" t="s">
        <v>358</v>
      </c>
    </row>
    <row r="4" spans="1:2" ht="49.5" customHeight="1" thickBot="1" x14ac:dyDescent="0.3">
      <c r="A4" s="42" t="s">
        <v>359</v>
      </c>
      <c r="B4" s="44" t="s">
        <v>360</v>
      </c>
    </row>
    <row r="5" spans="1:2" ht="49.5" customHeight="1" thickBot="1" x14ac:dyDescent="0.3">
      <c r="A5" s="42" t="s">
        <v>408</v>
      </c>
      <c r="B5" s="43" t="s">
        <v>361</v>
      </c>
    </row>
    <row r="6" spans="1:2" ht="49.5" customHeight="1" thickBot="1" x14ac:dyDescent="0.3">
      <c r="A6" s="42" t="s">
        <v>362</v>
      </c>
      <c r="B6" s="43" t="s">
        <v>363</v>
      </c>
    </row>
    <row r="7" spans="1:2" ht="49.5" customHeight="1" thickBot="1" x14ac:dyDescent="0.3">
      <c r="A7" s="42" t="s">
        <v>364</v>
      </c>
      <c r="B7" s="45" t="s">
        <v>365</v>
      </c>
    </row>
    <row r="8" spans="1:2" ht="49.5" customHeight="1" thickBot="1" x14ac:dyDescent="0.3">
      <c r="A8" s="42" t="s">
        <v>366</v>
      </c>
      <c r="B8" s="43" t="s">
        <v>367</v>
      </c>
    </row>
    <row r="9" spans="1:2" ht="49.5" customHeight="1" thickBot="1" x14ac:dyDescent="0.3">
      <c r="A9" s="42" t="s">
        <v>368</v>
      </c>
      <c r="B9" s="43" t="s">
        <v>369</v>
      </c>
    </row>
  </sheetData>
  <sheetProtection password="C74C" sheet="1" objects="1" scenarios="1"/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/>
  <dimension ref="A1:A8"/>
  <sheetViews>
    <sheetView workbookViewId="0">
      <selection activeCell="A31" sqref="A31"/>
    </sheetView>
  </sheetViews>
  <sheetFormatPr defaultRowHeight="15" x14ac:dyDescent="0.25"/>
  <cols>
    <col min="1" max="1" width="144.5703125" customWidth="1"/>
  </cols>
  <sheetData>
    <row r="1" spans="1:1" x14ac:dyDescent="0.25">
      <c r="A1" s="102"/>
    </row>
    <row r="2" spans="1:1" ht="15.75" x14ac:dyDescent="0.25">
      <c r="A2" s="103" t="s">
        <v>375</v>
      </c>
    </row>
    <row r="3" spans="1:1" x14ac:dyDescent="0.25">
      <c r="A3" s="104"/>
    </row>
    <row r="4" spans="1:1" ht="30" x14ac:dyDescent="0.25">
      <c r="A4" s="100" t="s">
        <v>409</v>
      </c>
    </row>
    <row r="5" spans="1:1" x14ac:dyDescent="0.25">
      <c r="A5" s="100" t="s">
        <v>410</v>
      </c>
    </row>
    <row r="6" spans="1:1" ht="30" x14ac:dyDescent="0.25">
      <c r="A6" s="100" t="s">
        <v>411</v>
      </c>
    </row>
    <row r="7" spans="1:1" x14ac:dyDescent="0.25">
      <c r="A7" s="101" t="s">
        <v>412</v>
      </c>
    </row>
    <row r="8" spans="1:1" x14ac:dyDescent="0.25">
      <c r="A8" s="100" t="s">
        <v>413</v>
      </c>
    </row>
  </sheetData>
  <sheetProtection password="C74C" sheet="1" objects="1" scenarios="1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Tabulky_zadani</vt:lpstr>
      <vt:lpstr>Propocet_ciselniky</vt:lpstr>
      <vt:lpstr>Popis_typologie_TF8</vt:lpstr>
      <vt:lpstr>vysvětlivky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Hruška Martin</dc:creator>
  <cp:lastModifiedBy>Medonos Tomáš</cp:lastModifiedBy>
  <dcterms:created xsi:type="dcterms:W3CDTF">2013-08-23T13:55:59Z</dcterms:created>
  <dcterms:modified xsi:type="dcterms:W3CDTF">2016-04-30T05:57:05Z</dcterms:modified>
</cp:coreProperties>
</file>