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135" activeTab="5"/>
  </bookViews>
  <sheets>
    <sheet name="k 13.7.2015" sheetId="1" r:id="rId1"/>
    <sheet name="k 20.7.2015" sheetId="2" r:id="rId2"/>
    <sheet name="k 27.7.2015" sheetId="3" r:id="rId3"/>
    <sheet name="k 3.8.2015" sheetId="4" r:id="rId4"/>
    <sheet name="k 10.8.2015" sheetId="6" r:id="rId5"/>
    <sheet name="k 17.8.2015" sheetId="7" r:id="rId6"/>
    <sheet name="k 24.8.2015" sheetId="8" r:id="rId7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7"/>
  <c r="I72"/>
  <c r="H72"/>
  <c r="G72"/>
  <c r="F72"/>
  <c r="E72"/>
  <c r="D72"/>
  <c r="C72"/>
  <c r="B72"/>
  <c r="J91" i="8" l="1"/>
  <c r="F91"/>
  <c r="B91"/>
  <c r="J90"/>
  <c r="H90"/>
  <c r="H91" s="1"/>
  <c r="G90"/>
  <c r="G91" s="1"/>
  <c r="F90"/>
  <c r="E90"/>
  <c r="D90"/>
  <c r="D91" s="1"/>
  <c r="C90"/>
  <c r="C91" s="1"/>
  <c r="B90"/>
  <c r="I90" s="1"/>
  <c r="J88"/>
  <c r="J89" s="1"/>
  <c r="H88"/>
  <c r="G88"/>
  <c r="F88"/>
  <c r="F89" s="1"/>
  <c r="E88"/>
  <c r="E91" s="1"/>
  <c r="D88"/>
  <c r="C88"/>
  <c r="B88"/>
  <c r="B89" s="1"/>
  <c r="J87"/>
  <c r="F87"/>
  <c r="E87"/>
  <c r="B87"/>
  <c r="I76"/>
  <c r="I87" s="1"/>
  <c r="I70"/>
  <c r="I64"/>
  <c r="I58"/>
  <c r="I52"/>
  <c r="I46"/>
  <c r="I40"/>
  <c r="I34"/>
  <c r="I28"/>
  <c r="I22"/>
  <c r="I16"/>
  <c r="I10"/>
  <c r="J4"/>
  <c r="H4"/>
  <c r="H87" s="1"/>
  <c r="H89" s="1"/>
  <c r="G4"/>
  <c r="G87" s="1"/>
  <c r="G89" s="1"/>
  <c r="F4"/>
  <c r="E4"/>
  <c r="D4"/>
  <c r="D87" s="1"/>
  <c r="D89" s="1"/>
  <c r="C4"/>
  <c r="C87" s="1"/>
  <c r="C89" s="1"/>
  <c r="B4"/>
  <c r="I4" s="1"/>
  <c r="E89" l="1"/>
  <c r="I88"/>
  <c r="I89" s="1"/>
  <c r="I91" l="1"/>
  <c r="C14" i="6"/>
  <c r="D14"/>
  <c r="E14"/>
  <c r="F14"/>
  <c r="G14"/>
  <c r="H14"/>
  <c r="I14"/>
  <c r="J14"/>
  <c r="B14"/>
  <c r="C32"/>
  <c r="D32"/>
  <c r="E32"/>
  <c r="F32"/>
  <c r="G32"/>
  <c r="H32"/>
  <c r="I32"/>
  <c r="J32"/>
  <c r="B32"/>
  <c r="I31"/>
  <c r="J30"/>
  <c r="C30"/>
  <c r="D30"/>
  <c r="E30"/>
  <c r="F30"/>
  <c r="G30"/>
  <c r="H30"/>
  <c r="I30"/>
  <c r="B30"/>
  <c r="I29"/>
  <c r="C26"/>
  <c r="D26"/>
  <c r="E26"/>
  <c r="F26"/>
  <c r="H26"/>
  <c r="I26"/>
  <c r="J26"/>
  <c r="B26"/>
  <c r="I25"/>
  <c r="C24"/>
  <c r="D24"/>
  <c r="E24"/>
  <c r="F24"/>
  <c r="G24"/>
  <c r="H24"/>
  <c r="I24"/>
  <c r="J24"/>
  <c r="B24"/>
  <c r="I23"/>
  <c r="C56"/>
  <c r="D56"/>
  <c r="E56"/>
  <c r="F56"/>
  <c r="G56"/>
  <c r="H56"/>
  <c r="I56"/>
  <c r="J56"/>
  <c r="B56"/>
  <c r="J72" l="1"/>
  <c r="I72"/>
  <c r="H72"/>
  <c r="G72"/>
  <c r="F72"/>
  <c r="E72"/>
  <c r="D72"/>
  <c r="C72"/>
  <c r="B72"/>
  <c r="C38" l="1"/>
  <c r="D38"/>
  <c r="E38"/>
  <c r="F38"/>
  <c r="G38"/>
  <c r="H38"/>
  <c r="I38"/>
  <c r="J38"/>
  <c r="B38"/>
  <c r="C42" l="1"/>
  <c r="D42"/>
  <c r="E42"/>
  <c r="F42"/>
  <c r="G42"/>
  <c r="H42"/>
  <c r="I42"/>
  <c r="J42"/>
  <c r="B42"/>
  <c r="C44"/>
  <c r="D44"/>
  <c r="E44"/>
  <c r="F44"/>
  <c r="G44"/>
  <c r="H44"/>
  <c r="I44"/>
  <c r="J44"/>
  <c r="B44"/>
  <c r="J90" i="7" l="1"/>
  <c r="H90"/>
  <c r="G90"/>
  <c r="F90"/>
  <c r="E90"/>
  <c r="D90"/>
  <c r="C90"/>
  <c r="B90"/>
  <c r="J88"/>
  <c r="H88"/>
  <c r="G88"/>
  <c r="F88"/>
  <c r="E88"/>
  <c r="D88"/>
  <c r="C88"/>
  <c r="B88"/>
  <c r="E87"/>
  <c r="I76"/>
  <c r="I70"/>
  <c r="I64"/>
  <c r="I58"/>
  <c r="I52"/>
  <c r="I46"/>
  <c r="I40"/>
  <c r="I34"/>
  <c r="I28"/>
  <c r="I22"/>
  <c r="I16"/>
  <c r="I10"/>
  <c r="J4"/>
  <c r="J87" s="1"/>
  <c r="H4"/>
  <c r="H87" s="1"/>
  <c r="G4"/>
  <c r="G87" s="1"/>
  <c r="F4"/>
  <c r="F87" s="1"/>
  <c r="E4"/>
  <c r="D4"/>
  <c r="D87" s="1"/>
  <c r="C4"/>
  <c r="C87" s="1"/>
  <c r="B4"/>
  <c r="B87" s="1"/>
  <c r="J90" i="6"/>
  <c r="H90"/>
  <c r="G90"/>
  <c r="F90"/>
  <c r="E90"/>
  <c r="D90"/>
  <c r="C90"/>
  <c r="B90"/>
  <c r="J88"/>
  <c r="H88"/>
  <c r="G88"/>
  <c r="F88"/>
  <c r="E88"/>
  <c r="D88"/>
  <c r="C88"/>
  <c r="B88"/>
  <c r="I76"/>
  <c r="I70"/>
  <c r="I64"/>
  <c r="I58"/>
  <c r="I52"/>
  <c r="I46"/>
  <c r="I40"/>
  <c r="I34"/>
  <c r="I28"/>
  <c r="I22"/>
  <c r="I16"/>
  <c r="I10"/>
  <c r="J4"/>
  <c r="J87" s="1"/>
  <c r="H4"/>
  <c r="H87" s="1"/>
  <c r="G4"/>
  <c r="G87" s="1"/>
  <c r="F4"/>
  <c r="F87" s="1"/>
  <c r="E4"/>
  <c r="E87" s="1"/>
  <c r="D4"/>
  <c r="D87" s="1"/>
  <c r="C4"/>
  <c r="C87" s="1"/>
  <c r="B4"/>
  <c r="B87" s="1"/>
  <c r="E91" i="7" l="1"/>
  <c r="G89"/>
  <c r="C91"/>
  <c r="G91"/>
  <c r="J91"/>
  <c r="C89"/>
  <c r="B91"/>
  <c r="D91"/>
  <c r="F91"/>
  <c r="H91"/>
  <c r="G89" i="6"/>
  <c r="E89"/>
  <c r="D89"/>
  <c r="H89"/>
  <c r="B89" i="7"/>
  <c r="F89"/>
  <c r="D89"/>
  <c r="H89"/>
  <c r="J89"/>
  <c r="E89"/>
  <c r="I4"/>
  <c r="I87" s="1"/>
  <c r="I90"/>
  <c r="I88"/>
  <c r="C91" i="6"/>
  <c r="G91"/>
  <c r="D91"/>
  <c r="H91"/>
  <c r="E91"/>
  <c r="J91"/>
  <c r="I88"/>
  <c r="B91"/>
  <c r="F91"/>
  <c r="J89"/>
  <c r="F89"/>
  <c r="C89"/>
  <c r="B89"/>
  <c r="I90"/>
  <c r="I4"/>
  <c r="I87" s="1"/>
  <c r="C32" i="4"/>
  <c r="D32"/>
  <c r="E32"/>
  <c r="F32"/>
  <c r="G32"/>
  <c r="H32"/>
  <c r="I32"/>
  <c r="J32"/>
  <c r="B32"/>
  <c r="I31"/>
  <c r="C30"/>
  <c r="D30"/>
  <c r="E30"/>
  <c r="F30"/>
  <c r="G30"/>
  <c r="H30"/>
  <c r="I30"/>
  <c r="J30"/>
  <c r="B30"/>
  <c r="I29"/>
  <c r="D26"/>
  <c r="H26"/>
  <c r="I26"/>
  <c r="J26"/>
  <c r="B26"/>
  <c r="C24"/>
  <c r="D24"/>
  <c r="E24"/>
  <c r="F24"/>
  <c r="G24"/>
  <c r="H24"/>
  <c r="I24"/>
  <c r="J24"/>
  <c r="B24"/>
  <c r="I23"/>
  <c r="I25"/>
  <c r="I91" i="7" l="1"/>
  <c r="I89" i="6"/>
  <c r="I91"/>
  <c r="I89" i="7"/>
  <c r="J72" i="4"/>
  <c r="I72"/>
  <c r="H72"/>
  <c r="G72"/>
  <c r="F72"/>
  <c r="E72"/>
  <c r="D72"/>
  <c r="C72"/>
  <c r="B72"/>
  <c r="C56" l="1"/>
  <c r="D56"/>
  <c r="E56"/>
  <c r="F56"/>
  <c r="G56"/>
  <c r="H56"/>
  <c r="I56"/>
  <c r="J56"/>
  <c r="B56"/>
  <c r="C18" l="1"/>
  <c r="D18"/>
  <c r="E18"/>
  <c r="F18"/>
  <c r="G18"/>
  <c r="H18"/>
  <c r="I18"/>
  <c r="J18"/>
  <c r="B18"/>
  <c r="C12" l="1"/>
  <c r="D12"/>
  <c r="E12"/>
  <c r="F12"/>
  <c r="G12"/>
  <c r="H12"/>
  <c r="I12"/>
  <c r="J12"/>
  <c r="B12"/>
  <c r="C14"/>
  <c r="D14"/>
  <c r="E14"/>
  <c r="F14"/>
  <c r="G14"/>
  <c r="H14"/>
  <c r="I14"/>
  <c r="J14"/>
  <c r="B14"/>
  <c r="I13"/>
  <c r="I11"/>
  <c r="D44" l="1"/>
  <c r="E44"/>
  <c r="F44"/>
  <c r="G44"/>
  <c r="H44"/>
  <c r="I44"/>
  <c r="J44"/>
  <c r="B44"/>
  <c r="J90" l="1"/>
  <c r="H90"/>
  <c r="G90"/>
  <c r="F90"/>
  <c r="E90"/>
  <c r="D90"/>
  <c r="C90"/>
  <c r="B90"/>
  <c r="J88"/>
  <c r="H88"/>
  <c r="G88"/>
  <c r="F88"/>
  <c r="E88"/>
  <c r="D88"/>
  <c r="C88"/>
  <c r="B88"/>
  <c r="G87"/>
  <c r="C87"/>
  <c r="I76"/>
  <c r="I70"/>
  <c r="I64"/>
  <c r="I58"/>
  <c r="I52"/>
  <c r="I46"/>
  <c r="I40"/>
  <c r="I34"/>
  <c r="I28"/>
  <c r="I22"/>
  <c r="I16"/>
  <c r="I10"/>
  <c r="J4"/>
  <c r="J87" s="1"/>
  <c r="H4"/>
  <c r="H87" s="1"/>
  <c r="G4"/>
  <c r="F4"/>
  <c r="F87" s="1"/>
  <c r="E4"/>
  <c r="E87" s="1"/>
  <c r="D4"/>
  <c r="D87" s="1"/>
  <c r="C4"/>
  <c r="B4"/>
  <c r="B87" s="1"/>
  <c r="E89" l="1"/>
  <c r="C89"/>
  <c r="G89"/>
  <c r="D89"/>
  <c r="H89"/>
  <c r="C91"/>
  <c r="G91"/>
  <c r="D91"/>
  <c r="H91"/>
  <c r="E91"/>
  <c r="J91"/>
  <c r="B91"/>
  <c r="F91"/>
  <c r="I88"/>
  <c r="J89"/>
  <c r="F89"/>
  <c r="B89"/>
  <c r="I90"/>
  <c r="I4"/>
  <c r="I87" s="1"/>
  <c r="I7" i="3"/>
  <c r="I13"/>
  <c r="I19"/>
  <c r="I25"/>
  <c r="I31"/>
  <c r="I37"/>
  <c r="I43"/>
  <c r="I49"/>
  <c r="I55"/>
  <c r="I61"/>
  <c r="I67"/>
  <c r="I73"/>
  <c r="I79"/>
  <c r="I90"/>
  <c r="I91" i="4" l="1"/>
  <c r="I89"/>
  <c r="C91" i="3"/>
  <c r="D91"/>
  <c r="E91"/>
  <c r="F91"/>
  <c r="G91"/>
  <c r="C90"/>
  <c r="D90"/>
  <c r="E90"/>
  <c r="F90"/>
  <c r="G90"/>
  <c r="H90"/>
  <c r="H91" s="1"/>
  <c r="I91"/>
  <c r="J90"/>
  <c r="J91" s="1"/>
  <c r="B91"/>
  <c r="C32"/>
  <c r="D32"/>
  <c r="E32"/>
  <c r="F32"/>
  <c r="G32"/>
  <c r="I32"/>
  <c r="J32"/>
  <c r="B32"/>
  <c r="C18"/>
  <c r="D18"/>
  <c r="E18"/>
  <c r="F18"/>
  <c r="G18"/>
  <c r="H18"/>
  <c r="I18"/>
  <c r="J18"/>
  <c r="B18"/>
  <c r="C12"/>
  <c r="D12"/>
  <c r="E12"/>
  <c r="F12"/>
  <c r="G12"/>
  <c r="H12"/>
  <c r="I12"/>
  <c r="J12"/>
  <c r="B12"/>
  <c r="D56"/>
  <c r="E56"/>
  <c r="I56"/>
  <c r="J56"/>
  <c r="B56"/>
  <c r="C54"/>
  <c r="D54"/>
  <c r="E54"/>
  <c r="F54"/>
  <c r="G54"/>
  <c r="H54"/>
  <c r="I54"/>
  <c r="J54"/>
  <c r="B54"/>
  <c r="J14" l="1"/>
  <c r="I14"/>
  <c r="H14"/>
  <c r="F14"/>
  <c r="E14"/>
  <c r="D14"/>
  <c r="G14"/>
  <c r="B14"/>
  <c r="J72" l="1"/>
  <c r="H72"/>
  <c r="G72"/>
  <c r="F72"/>
  <c r="E72"/>
  <c r="D72"/>
  <c r="C72"/>
  <c r="B72"/>
  <c r="B90" l="1"/>
  <c r="J88"/>
  <c r="H88"/>
  <c r="G88"/>
  <c r="F88"/>
  <c r="E88"/>
  <c r="D88"/>
  <c r="C88"/>
  <c r="B88"/>
  <c r="I76"/>
  <c r="I70"/>
  <c r="I72" s="1"/>
  <c r="I64"/>
  <c r="I58"/>
  <c r="I52"/>
  <c r="I46"/>
  <c r="I40"/>
  <c r="I34"/>
  <c r="I28"/>
  <c r="I22"/>
  <c r="I16"/>
  <c r="I10"/>
  <c r="J4"/>
  <c r="J87" s="1"/>
  <c r="H4"/>
  <c r="H87" s="1"/>
  <c r="G4"/>
  <c r="G87" s="1"/>
  <c r="F4"/>
  <c r="F87" s="1"/>
  <c r="E4"/>
  <c r="E87" s="1"/>
  <c r="D4"/>
  <c r="D87" s="1"/>
  <c r="C4"/>
  <c r="C87" s="1"/>
  <c r="B4"/>
  <c r="G89" l="1"/>
  <c r="I4"/>
  <c r="I87" s="1"/>
  <c r="B87"/>
  <c r="B89" s="1"/>
  <c r="I88"/>
  <c r="F89"/>
  <c r="E89"/>
  <c r="D89"/>
  <c r="H89"/>
  <c r="J89"/>
  <c r="C89"/>
  <c r="I89" l="1"/>
  <c r="B90" i="2" l="1"/>
  <c r="I43"/>
  <c r="I41"/>
  <c r="I44" l="1"/>
  <c r="I59"/>
  <c r="J32"/>
  <c r="J30"/>
  <c r="I31"/>
  <c r="I32" s="1"/>
  <c r="I29"/>
  <c r="D32"/>
  <c r="D30"/>
  <c r="B32"/>
  <c r="B30"/>
  <c r="D26"/>
  <c r="D24"/>
  <c r="J72" l="1"/>
  <c r="H72"/>
  <c r="G72"/>
  <c r="F72"/>
  <c r="E72"/>
  <c r="D72"/>
  <c r="C72"/>
  <c r="B72"/>
  <c r="B88" l="1"/>
  <c r="I55"/>
  <c r="I53"/>
  <c r="J90"/>
  <c r="J91" s="1"/>
  <c r="H90"/>
  <c r="G90"/>
  <c r="F90"/>
  <c r="E90"/>
  <c r="E91" s="1"/>
  <c r="C90"/>
  <c r="J88"/>
  <c r="H88"/>
  <c r="G88"/>
  <c r="F88"/>
  <c r="E88"/>
  <c r="D88"/>
  <c r="C88"/>
  <c r="I76"/>
  <c r="I70"/>
  <c r="I72" s="1"/>
  <c r="I64"/>
  <c r="I58"/>
  <c r="I60" s="1"/>
  <c r="D90"/>
  <c r="D91" s="1"/>
  <c r="I52"/>
  <c r="I46"/>
  <c r="I40"/>
  <c r="I34"/>
  <c r="I28"/>
  <c r="I30" s="1"/>
  <c r="I22"/>
  <c r="I24" s="1"/>
  <c r="I16"/>
  <c r="I10"/>
  <c r="J4"/>
  <c r="J87" s="1"/>
  <c r="H4"/>
  <c r="H87" s="1"/>
  <c r="G4"/>
  <c r="G87" s="1"/>
  <c r="F4"/>
  <c r="F87" s="1"/>
  <c r="E4"/>
  <c r="E87" s="1"/>
  <c r="D4"/>
  <c r="D87" s="1"/>
  <c r="C4"/>
  <c r="C87" s="1"/>
  <c r="B4"/>
  <c r="B87" s="1"/>
  <c r="G89" l="1"/>
  <c r="D89"/>
  <c r="H89"/>
  <c r="E89"/>
  <c r="J89"/>
  <c r="C89"/>
  <c r="F89"/>
  <c r="C91"/>
  <c r="I90"/>
  <c r="H91"/>
  <c r="B89"/>
  <c r="I88"/>
  <c r="B91"/>
  <c r="I4"/>
  <c r="I87" s="1"/>
  <c r="I76" i="1"/>
  <c r="I89" i="2" l="1"/>
  <c r="I91"/>
  <c r="J91" i="1"/>
  <c r="E91"/>
  <c r="C91"/>
  <c r="C90" l="1"/>
  <c r="E90"/>
  <c r="F90"/>
  <c r="G90"/>
  <c r="H90"/>
  <c r="J90"/>
  <c r="C88"/>
  <c r="D88"/>
  <c r="E88"/>
  <c r="F88"/>
  <c r="G88"/>
  <c r="H88"/>
  <c r="J88"/>
  <c r="C87"/>
  <c r="G87"/>
  <c r="B90"/>
  <c r="B88"/>
  <c r="I61"/>
  <c r="I90" s="1"/>
  <c r="I59"/>
  <c r="I88" s="1"/>
  <c r="I58"/>
  <c r="D55"/>
  <c r="D90" s="1"/>
  <c r="I19"/>
  <c r="I17"/>
  <c r="J4"/>
  <c r="J87" s="1"/>
  <c r="H4"/>
  <c r="H87" s="1"/>
  <c r="G4"/>
  <c r="F4"/>
  <c r="F87" s="1"/>
  <c r="E4"/>
  <c r="E87" s="1"/>
  <c r="D4"/>
  <c r="D87" s="1"/>
  <c r="C4"/>
  <c r="B4"/>
  <c r="B87" s="1"/>
  <c r="B89" s="1"/>
  <c r="I70"/>
  <c r="I64"/>
  <c r="I52"/>
  <c r="I46"/>
  <c r="I40"/>
  <c r="I34"/>
  <c r="I28"/>
  <c r="I22"/>
  <c r="I16"/>
  <c r="I10"/>
  <c r="J89" l="1"/>
  <c r="F89"/>
  <c r="G89"/>
  <c r="E89"/>
  <c r="C89"/>
  <c r="H89"/>
  <c r="D89"/>
  <c r="I4"/>
  <c r="I87" s="1"/>
  <c r="I89" s="1"/>
</calcChain>
</file>

<file path=xl/sharedStrings.xml><?xml version="1.0" encoding="utf-8"?>
<sst xmlns="http://schemas.openxmlformats.org/spreadsheetml/2006/main" count="756" uniqueCount="46">
  <si>
    <t xml:space="preserve">Stav ke dni: 13. červenec 2015     </t>
  </si>
  <si>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</si>
  <si>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</si>
  <si>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</si>
  <si>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</si>
  <si>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</si>
  <si>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</si>
  <si>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</si>
  <si>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</si>
  <si>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</si>
  <si>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</si>
  <si>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</si>
  <si>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</si>
  <si>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Žně 2015 – postup sklizně dle krajů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</si>
  <si>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</si>
  <si>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</si>
  <si>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</si>
  <si>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</si>
  <si>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</si>
  <si>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</si>
  <si>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</si>
  <si>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</si>
  <si>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</si>
  <si>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</si>
  <si>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</si>
  <si>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>Žně 2015 – postup sklizně</t>
  </si>
  <si>
    <t xml:space="preserve">   celá ČR</t>
  </si>
  <si>
    <t xml:space="preserve">Stav ke dni: 13. červenci 2015        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</si>
  <si>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</si>
  <si>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</si>
  <si>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</si>
  <si>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</si>
  <si>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</si>
  <si>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</si>
  <si>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20. červenec 2015     </t>
  </si>
  <si>
    <t xml:space="preserve">Stav ke dni: 20. červenci 2015        </t>
  </si>
  <si>
    <t xml:space="preserve">Stav ke dni: 27. červenec 2015     </t>
  </si>
  <si>
    <t xml:space="preserve">Stav ke dni: 27. červenec 2015        </t>
  </si>
  <si>
    <t xml:space="preserve">Stav ke dni: 3. srpen 2015     </t>
  </si>
  <si>
    <t xml:space="preserve">Stav ke dni: 3. srpen 2015        </t>
  </si>
  <si>
    <t xml:space="preserve">Stav ke dni: 10. srpen 2015     </t>
  </si>
  <si>
    <t xml:space="preserve">Stav ke dni: 10. srpen 2015        </t>
  </si>
  <si>
    <t xml:space="preserve">Stav ke dni: 17. srpen 2015     </t>
  </si>
  <si>
    <t xml:space="preserve">Stav ke dni: 17. srpen 2015        </t>
  </si>
  <si>
    <t xml:space="preserve">Stav ke dni: 24. srpen 2015     </t>
  </si>
  <si>
    <t xml:space="preserve">Stav ke dni: 24. srpen 2015       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</si>
</sst>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8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3" fontId="11" fillId="0" borderId="20" xfId="0" applyNumberFormat="1" applyFont="1" applyBorder="1"/>
    <xf numFmtId="0" fontId="5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0" fillId="2" borderId="8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right" vertical="center" wrapText="1"/>
    </xf>
    <xf numFmtId="0" fontId="0" fillId="3" borderId="3" xfId="0" applyFont="1" applyFill="1" applyBorder="1" applyAlignment="1">
      <alignment horizontal="right" vertical="center" wrapText="1"/>
    </xf>
    <xf numFmtId="3" fontId="0" fillId="0" borderId="8" xfId="0" applyNumberFormat="1" applyFont="1" applyFill="1" applyBorder="1"/>
    <xf numFmtId="3" fontId="0" fillId="2" borderId="8" xfId="0" applyNumberFormat="1" applyFont="1" applyFill="1" applyBorder="1"/>
    <xf numFmtId="0" fontId="12" fillId="0" borderId="3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3" fontId="0" fillId="2" borderId="6" xfId="0" applyNumberFormat="1" applyFont="1" applyFill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>
      <alignment horizontal="right" vertical="center" wrapText="1"/>
    </xf>
    <xf numFmtId="2" fontId="0" fillId="0" borderId="7" xfId="0" applyNumberFormat="1" applyFont="1" applyBorder="1" applyAlignment="1">
      <alignment horizontal="right" vertical="center" wrapText="1"/>
    </xf>
    <xf numFmtId="2" fontId="11" fillId="0" borderId="7" xfId="0" applyNumberFormat="1" applyFont="1" applyBorder="1" applyAlignment="1">
      <alignment horizontal="right" vertical="center"/>
    </xf>
    <xf numFmtId="2" fontId="11" fillId="0" borderId="7" xfId="0" applyNumberFormat="1" applyFont="1" applyBorder="1" applyAlignment="1">
      <alignment horizontal="right" vertical="center" wrapText="1"/>
    </xf>
    <xf numFmtId="2" fontId="0" fillId="0" borderId="8" xfId="0" applyNumberFormat="1" applyFont="1" applyBorder="1"/>
    <xf numFmtId="2" fontId="0" fillId="3" borderId="6" xfId="0" applyNumberFormat="1" applyFont="1" applyFill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/>
    </xf>
    <xf numFmtId="2" fontId="0" fillId="0" borderId="0" xfId="0" applyNumberFormat="1"/>
    <xf numFmtId="2" fontId="0" fillId="3" borderId="5" xfId="0" applyNumberFormat="1" applyFont="1" applyFill="1" applyBorder="1" applyAlignment="1">
      <alignment horizontal="right" vertical="center" wrapText="1"/>
    </xf>
    <xf numFmtId="2" fontId="0" fillId="3" borderId="4" xfId="0" applyNumberFormat="1" applyFont="1" applyFill="1" applyBorder="1" applyAlignment="1">
      <alignment horizontal="right" vertical="center" wrapText="1"/>
    </xf>
    <xf numFmtId="2" fontId="0" fillId="3" borderId="3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2" fontId="4" fillId="3" borderId="3" xfId="0" applyNumberFormat="1" applyFont="1" applyFill="1" applyBorder="1" applyAlignment="1">
      <alignment horizontal="right" vertical="center" wrapText="1"/>
    </xf>
    <xf numFmtId="2" fontId="5" fillId="3" borderId="6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 wrapText="1"/>
    </xf>
    <xf numFmtId="2" fontId="5" fillId="3" borderId="5" xfId="0" applyNumberFormat="1" applyFont="1" applyFill="1" applyBorder="1" applyAlignment="1">
      <alignment horizontal="right" vertical="center" wrapText="1"/>
    </xf>
    <xf numFmtId="2" fontId="4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/>
    </xf>
    <xf numFmtId="2" fontId="11" fillId="3" borderId="6" xfId="0" applyNumberFormat="1" applyFont="1" applyFill="1" applyBorder="1" applyAlignment="1">
      <alignment horizontal="right" vertical="center" wrapText="1"/>
    </xf>
    <xf numFmtId="2" fontId="11" fillId="3" borderId="5" xfId="0" applyNumberFormat="1" applyFont="1" applyFill="1" applyBorder="1" applyAlignment="1">
      <alignment horizontal="right" vertical="center" wrapText="1"/>
    </xf>
    <xf numFmtId="2" fontId="0" fillId="3" borderId="19" xfId="0" applyNumberFormat="1" applyFont="1" applyFill="1" applyBorder="1"/>
    <xf numFmtId="0" fontId="10" fillId="0" borderId="0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vertical="center" wrapText="1"/>
    </xf>
    <xf numFmtId="2" fontId="0" fillId="3" borderId="9" xfId="0" applyNumberFormat="1" applyFont="1" applyFill="1" applyBorder="1" applyAlignment="1">
      <alignment horizontal="right" vertical="center" wrapText="1"/>
    </xf>
    <xf numFmtId="2" fontId="0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 wrapText="1"/>
    </xf>
    <xf numFmtId="2" fontId="4" fillId="3" borderId="14" xfId="0" applyNumberFormat="1" applyFont="1" applyFill="1" applyBorder="1" applyAlignment="1">
      <alignment horizontal="right" vertical="center" wrapText="1"/>
    </xf>
    <xf numFmtId="2" fontId="4" fillId="3" borderId="8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0" xfId="0" applyFill="1"/>
    <xf numFmtId="0" fontId="15" fillId="0" borderId="3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 wrapText="1"/>
    </xf>
    <xf numFmtId="3" fontId="0" fillId="0" borderId="0" xfId="0" applyNumberFormat="1"/>
    <xf numFmtId="0" fontId="10" fillId="2" borderId="4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2" fontId="14" fillId="0" borderId="0" xfId="0" applyNumberFormat="1" applyFont="1" applyFill="1" applyBorder="1"/>
    <xf numFmtId="3" fontId="0" fillId="2" borderId="6" xfId="0" applyNumberFormat="1" applyFont="1" applyFill="1" applyBorder="1" applyAlignment="1">
      <alignment horizontal="right" vertical="center"/>
    </xf>
    <xf numFmtId="3" fontId="16" fillId="5" borderId="8" xfId="0" applyNumberFormat="1" applyFont="1" applyFill="1" applyBorder="1" applyAlignment="1">
      <alignment horizontal="right" vertical="center" wrapText="1"/>
    </xf>
    <xf numFmtId="0" fontId="16" fillId="5" borderId="9" xfId="0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 wrapText="1"/>
    </xf>
    <xf numFmtId="3" fontId="16" fillId="5" borderId="9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right" vertical="center" wrapText="1"/>
    </xf>
    <xf numFmtId="3" fontId="16" fillId="2" borderId="3" xfId="0" applyNumberFormat="1" applyFont="1" applyFill="1" applyBorder="1" applyAlignment="1">
      <alignment horizontal="right" vertical="center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/>
    </xf>
    <xf numFmtId="0" fontId="16" fillId="3" borderId="3" xfId="0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right" vertical="center"/>
    </xf>
    <xf numFmtId="4" fontId="16" fillId="2" borderId="8" xfId="0" applyNumberFormat="1" applyFont="1" applyFill="1" applyBorder="1" applyAlignment="1">
      <alignment horizontal="right" vertical="center" wrapText="1"/>
    </xf>
    <xf numFmtId="4" fontId="16" fillId="2" borderId="9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/>
    </xf>
    <xf numFmtId="2" fontId="17" fillId="0" borderId="6" xfId="0" applyNumberFormat="1" applyFont="1" applyBorder="1" applyAlignment="1">
      <alignment horizontal="right" vertical="center" wrapText="1"/>
    </xf>
    <xf numFmtId="2" fontId="16" fillId="0" borderId="6" xfId="0" applyNumberFormat="1" applyFont="1" applyBorder="1" applyAlignment="1">
      <alignment horizontal="right" vertical="center" wrapText="1"/>
    </xf>
    <xf numFmtId="2" fontId="16" fillId="0" borderId="7" xfId="0" applyNumberFormat="1" applyFont="1" applyBorder="1" applyAlignment="1">
      <alignment horizontal="right" vertical="center" wrapText="1"/>
    </xf>
    <xf numFmtId="2" fontId="17" fillId="0" borderId="7" xfId="0" applyNumberFormat="1" applyFont="1" applyBorder="1" applyAlignment="1">
      <alignment horizontal="right" vertical="center"/>
    </xf>
    <xf numFmtId="2" fontId="16" fillId="3" borderId="6" xfId="0" applyNumberFormat="1" applyFont="1" applyFill="1" applyBorder="1" applyAlignment="1">
      <alignment horizontal="right" vertical="center" wrapText="1"/>
    </xf>
    <xf numFmtId="2" fontId="16" fillId="3" borderId="5" xfId="0" applyNumberFormat="1" applyFont="1" applyFill="1" applyBorder="1" applyAlignment="1">
      <alignment horizontal="right" vertical="center" wrapText="1"/>
    </xf>
    <xf numFmtId="2" fontId="16" fillId="3" borderId="4" xfId="0" applyNumberFormat="1" applyFont="1" applyFill="1" applyBorder="1" applyAlignment="1">
      <alignment horizontal="right" vertical="center" wrapText="1"/>
    </xf>
    <xf numFmtId="2" fontId="16" fillId="3" borderId="3" xfId="0" applyNumberFormat="1" applyFont="1" applyFill="1" applyBorder="1" applyAlignment="1">
      <alignment horizontal="right" vertical="center" wrapText="1"/>
    </xf>
    <xf numFmtId="3" fontId="16" fillId="5" borderId="8" xfId="0" applyNumberFormat="1" applyFont="1" applyFill="1" applyBorder="1"/>
    <xf numFmtId="0" fontId="16" fillId="5" borderId="8" xfId="0" applyFont="1" applyFill="1" applyBorder="1"/>
    <xf numFmtId="3" fontId="16" fillId="2" borderId="8" xfId="0" applyNumberFormat="1" applyFont="1" applyFill="1" applyBorder="1"/>
    <xf numFmtId="0" fontId="16" fillId="6" borderId="8" xfId="0" applyFont="1" applyFill="1" applyBorder="1"/>
    <xf numFmtId="2" fontId="16" fillId="6" borderId="8" xfId="0" applyNumberFormat="1" applyFont="1" applyFill="1" applyBorder="1"/>
    <xf numFmtId="0" fontId="16" fillId="3" borderId="5" xfId="0" applyFont="1" applyFill="1" applyBorder="1" applyAlignment="1">
      <alignment horizontal="right" vertical="center" wrapText="1"/>
    </xf>
    <xf numFmtId="3" fontId="16" fillId="0" borderId="8" xfId="0" applyNumberFormat="1" applyFont="1" applyFill="1" applyBorder="1"/>
    <xf numFmtId="0" fontId="16" fillId="0" borderId="8" xfId="0" applyFont="1" applyBorder="1"/>
    <xf numFmtId="0" fontId="16" fillId="3" borderId="8" xfId="0" applyFont="1" applyFill="1" applyBorder="1"/>
    <xf numFmtId="0" fontId="15" fillId="0" borderId="21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3" fontId="17" fillId="0" borderId="20" xfId="0" applyNumberFormat="1" applyFont="1" applyBorder="1"/>
    <xf numFmtId="2" fontId="16" fillId="0" borderId="8" xfId="0" applyNumberFormat="1" applyFont="1" applyFill="1" applyBorder="1"/>
    <xf numFmtId="2" fontId="16" fillId="0" borderId="8" xfId="0" applyNumberFormat="1" applyFont="1" applyBorder="1"/>
    <xf numFmtId="2" fontId="16" fillId="2" borderId="8" xfId="0" applyNumberFormat="1" applyFont="1" applyFill="1" applyBorder="1"/>
    <xf numFmtId="2" fontId="16" fillId="3" borderId="8" xfId="0" applyNumberFormat="1" applyFont="1" applyFill="1" applyBorder="1"/>
    <xf numFmtId="3" fontId="17" fillId="0" borderId="3" xfId="0" applyNumberFormat="1" applyFont="1" applyBorder="1" applyAlignment="1">
      <alignment horizontal="right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2" fontId="16" fillId="2" borderId="6" xfId="0" applyNumberFormat="1" applyFont="1" applyFill="1" applyBorder="1" applyAlignment="1">
      <alignment horizontal="right" vertical="center"/>
    </xf>
    <xf numFmtId="1" fontId="16" fillId="2" borderId="6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2" fontId="0" fillId="0" borderId="0" xfId="0" applyNumberFormat="1" applyFill="1" applyBorder="1"/>
    <xf numFmtId="2" fontId="0" fillId="2" borderId="6" xfId="0" applyNumberFormat="1" applyFont="1" applyFill="1" applyBorder="1" applyAlignment="1">
      <alignment horizontal="right" vertical="center"/>
    </xf>
    <xf numFmtId="2" fontId="0" fillId="2" borderId="6" xfId="0" applyNumberFormat="1" applyFont="1" applyFill="1" applyBorder="1" applyAlignment="1">
      <alignment horizontal="right" vertical="center" wrapText="1"/>
    </xf>
    <xf numFmtId="2" fontId="0" fillId="2" borderId="3" xfId="0" applyNumberFormat="1" applyFont="1" applyFill="1" applyBorder="1" applyAlignment="1">
      <alignment horizontal="right" vertical="center" wrapText="1"/>
    </xf>
    <xf numFmtId="2" fontId="0" fillId="5" borderId="9" xfId="0" applyNumberFormat="1" applyFont="1" applyFill="1" applyBorder="1" applyAlignment="1">
      <alignment horizontal="right" vertical="center" wrapText="1"/>
    </xf>
    <xf numFmtId="2" fontId="0" fillId="2" borderId="8" xfId="0" applyNumberFormat="1" applyFont="1" applyFill="1" applyBorder="1" applyAlignment="1">
      <alignment horizontal="right" vertical="center"/>
    </xf>
    <xf numFmtId="2" fontId="0" fillId="2" borderId="8" xfId="0" applyNumberFormat="1" applyFill="1" applyBorder="1"/>
    <xf numFmtId="2" fontId="7" fillId="0" borderId="4" xfId="0" applyNumberFormat="1" applyFont="1" applyBorder="1" applyAlignment="1">
      <alignment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15" fillId="0" borderId="6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vertical="center" wrapText="1"/>
    </xf>
    <xf numFmtId="2" fontId="0" fillId="5" borderId="8" xfId="0" applyNumberFormat="1" applyFont="1" applyFill="1" applyBorder="1" applyAlignment="1">
      <alignment horizontal="right" vertical="center" wrapText="1"/>
    </xf>
    <xf numFmtId="2" fontId="0" fillId="5" borderId="9" xfId="0" applyNumberFormat="1" applyFont="1" applyFill="1" applyBorder="1" applyAlignment="1">
      <alignment horizontal="right" vertical="center"/>
    </xf>
    <xf numFmtId="2" fontId="7" fillId="0" borderId="3" xfId="0" applyNumberFormat="1" applyFont="1" applyBorder="1" applyAlignment="1">
      <alignment vertical="center" wrapText="1"/>
    </xf>
    <xf numFmtId="2" fontId="0" fillId="0" borderId="6" xfId="0" applyNumberFormat="1" applyFont="1" applyBorder="1" applyAlignment="1">
      <alignment horizontal="right" vertical="center"/>
    </xf>
    <xf numFmtId="2" fontId="3" fillId="2" borderId="3" xfId="0" applyNumberFormat="1" applyFont="1" applyFill="1" applyBorder="1" applyAlignment="1">
      <alignment vertical="center" wrapText="1"/>
    </xf>
    <xf numFmtId="2" fontId="0" fillId="2" borderId="3" xfId="0" applyNumberFormat="1" applyFont="1" applyFill="1" applyBorder="1" applyAlignment="1">
      <alignment horizontal="right" vertical="center"/>
    </xf>
    <xf numFmtId="2" fontId="7" fillId="3" borderId="3" xfId="0" applyNumberFormat="1" applyFont="1" applyFill="1" applyBorder="1" applyAlignment="1">
      <alignment vertical="center" wrapText="1"/>
    </xf>
    <xf numFmtId="2" fontId="0" fillId="2" borderId="5" xfId="0" applyNumberFormat="1" applyFont="1" applyFill="1" applyBorder="1" applyAlignment="1">
      <alignment horizontal="right" vertical="center" wrapText="1"/>
    </xf>
    <xf numFmtId="2" fontId="0" fillId="2" borderId="9" xfId="0" applyNumberFormat="1" applyFont="1" applyFill="1" applyBorder="1" applyAlignment="1">
      <alignment horizontal="right" vertical="center"/>
    </xf>
    <xf numFmtId="2" fontId="17" fillId="0" borderId="8" xfId="0" applyNumberFormat="1" applyFont="1" applyBorder="1" applyAlignment="1">
      <alignment horizontal="righ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2" fontId="0" fillId="0" borderId="9" xfId="0" applyNumberFormat="1" applyFont="1" applyBorder="1" applyAlignment="1">
      <alignment horizontal="right" vertical="center" wrapText="1"/>
    </xf>
    <xf numFmtId="2" fontId="0" fillId="0" borderId="9" xfId="0" applyNumberFormat="1" applyFont="1" applyBorder="1" applyAlignment="1">
      <alignment horizontal="right" vertical="center"/>
    </xf>
    <xf numFmtId="2" fontId="7" fillId="3" borderId="8" xfId="0" applyNumberFormat="1" applyFont="1" applyFill="1" applyBorder="1" applyAlignment="1">
      <alignment vertical="center" wrapText="1"/>
    </xf>
    <xf numFmtId="2" fontId="17" fillId="0" borderId="3" xfId="0" applyNumberFormat="1" applyFont="1" applyBorder="1" applyAlignment="1">
      <alignment horizontal="right" vertical="center" wrapText="1"/>
    </xf>
    <xf numFmtId="2" fontId="0" fillId="0" borderId="8" xfId="0" applyNumberFormat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right" vertical="center"/>
    </xf>
    <xf numFmtId="2" fontId="0" fillId="5" borderId="8" xfId="0" applyNumberFormat="1" applyFill="1" applyBorder="1"/>
    <xf numFmtId="2" fontId="5" fillId="0" borderId="3" xfId="0" applyNumberFormat="1" applyFont="1" applyBorder="1" applyAlignment="1">
      <alignment horizontal="right" vertical="center" wrapText="1"/>
    </xf>
    <xf numFmtId="2" fontId="0" fillId="2" borderId="8" xfId="0" applyNumberFormat="1" applyFont="1" applyFill="1" applyBorder="1" applyAlignment="1">
      <alignment horizontal="right" vertical="center" wrapText="1"/>
    </xf>
    <xf numFmtId="2" fontId="7" fillId="6" borderId="3" xfId="0" applyNumberFormat="1" applyFont="1" applyFill="1" applyBorder="1" applyAlignment="1">
      <alignment vertical="center" wrapText="1"/>
    </xf>
    <xf numFmtId="2" fontId="8" fillId="0" borderId="4" xfId="0" applyNumberFormat="1" applyFont="1" applyBorder="1" applyAlignment="1">
      <alignment vertical="center" wrapText="1"/>
    </xf>
    <xf numFmtId="2" fontId="13" fillId="0" borderId="3" xfId="0" applyNumberFormat="1" applyFont="1" applyBorder="1" applyAlignment="1">
      <alignment vertical="center" wrapText="1"/>
    </xf>
    <xf numFmtId="2" fontId="8" fillId="0" borderId="3" xfId="0" applyNumberFormat="1" applyFont="1" applyBorder="1" applyAlignment="1">
      <alignment vertical="center" wrapText="1"/>
    </xf>
    <xf numFmtId="2" fontId="13" fillId="2" borderId="3" xfId="0" applyNumberFormat="1" applyFont="1" applyFill="1" applyBorder="1" applyAlignment="1">
      <alignment vertical="center" wrapText="1"/>
    </xf>
    <xf numFmtId="2" fontId="8" fillId="3" borderId="3" xfId="0" applyNumberFormat="1" applyFont="1" applyFill="1" applyBorder="1" applyAlignment="1">
      <alignment vertical="center" wrapText="1"/>
    </xf>
    <xf numFmtId="2" fontId="0" fillId="0" borderId="8" xfId="0" applyNumberFormat="1" applyFill="1" applyBorder="1"/>
    <xf numFmtId="2" fontId="15" fillId="0" borderId="21" xfId="0" applyNumberFormat="1" applyFont="1" applyBorder="1" applyAlignment="1">
      <alignment horizontal="right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17" fillId="0" borderId="20" xfId="0" applyNumberFormat="1" applyFont="1" applyBorder="1"/>
    <xf numFmtId="0" fontId="18" fillId="0" borderId="17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0" fontId="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right" vertical="center"/>
    </xf>
    <xf numFmtId="2" fontId="11" fillId="0" borderId="8" xfId="0" applyNumberFormat="1" applyFont="1" applyBorder="1"/>
    <xf numFmtId="0" fontId="11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right" vertical="center" wrapText="1"/>
    </xf>
    <xf numFmtId="2" fontId="11" fillId="3" borderId="8" xfId="0" applyNumberFormat="1" applyFont="1" applyFill="1" applyBorder="1" applyAlignment="1">
      <alignment horizontal="right" vertical="center"/>
    </xf>
    <xf numFmtId="2" fontId="11" fillId="6" borderId="8" xfId="0" applyNumberFormat="1" applyFont="1" applyFill="1" applyBorder="1"/>
    <xf numFmtId="2" fontId="11" fillId="6" borderId="6" xfId="0" applyNumberFormat="1" applyFont="1" applyFill="1" applyBorder="1" applyAlignment="1">
      <alignment horizontal="right" vertical="center"/>
    </xf>
    <xf numFmtId="2" fontId="11" fillId="6" borderId="6" xfId="0" applyNumberFormat="1" applyFont="1" applyFill="1" applyBorder="1" applyAlignment="1">
      <alignment horizontal="right" vertical="center" wrapText="1"/>
    </xf>
    <xf numFmtId="2" fontId="11" fillId="6" borderId="5" xfId="0" applyNumberFormat="1" applyFont="1" applyFill="1" applyBorder="1" applyAlignment="1">
      <alignment horizontal="right" vertical="center" wrapText="1"/>
    </xf>
    <xf numFmtId="2" fontId="11" fillId="6" borderId="3" xfId="0" applyNumberFormat="1" applyFont="1" applyFill="1" applyBorder="1" applyAlignment="1">
      <alignment horizontal="right" vertical="center" wrapText="1"/>
    </xf>
    <xf numFmtId="2" fontId="11" fillId="3" borderId="8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4" fontId="0" fillId="0" borderId="0" xfId="0" applyNumberFormat="1"/>
    <xf numFmtId="2" fontId="11" fillId="0" borderId="5" xfId="0" applyNumberFormat="1" applyFont="1" applyBorder="1" applyAlignment="1">
      <alignment horizontal="right" vertical="center" wrapText="1"/>
    </xf>
    <xf numFmtId="0" fontId="0" fillId="0" borderId="7" xfId="0" applyFont="1" applyBorder="1" applyAlignment="1">
      <alignment horizontal="right" vertical="center" wrapText="1"/>
    </xf>
    <xf numFmtId="3" fontId="0" fillId="2" borderId="8" xfId="0" applyNumberFormat="1" applyFill="1" applyBorder="1"/>
    <xf numFmtId="3" fontId="0" fillId="5" borderId="8" xfId="0" applyNumberFormat="1" applyFill="1" applyBorder="1"/>
    <xf numFmtId="0" fontId="11" fillId="3" borderId="6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15" fillId="0" borderId="3" xfId="0" applyNumberFormat="1" applyFont="1" applyBorder="1" applyAlignment="1">
      <alignment horizontal="right" vertical="center" wrapText="1"/>
    </xf>
    <xf numFmtId="0" fontId="15" fillId="0" borderId="6" xfId="0" applyNumberFormat="1" applyFont="1" applyBorder="1" applyAlignment="1">
      <alignment horizontal="right" vertical="center" wrapText="1"/>
    </xf>
    <xf numFmtId="1" fontId="0" fillId="0" borderId="6" xfId="0" applyNumberFormat="1" applyFont="1" applyBorder="1" applyAlignment="1">
      <alignment horizontal="right" vertical="center" wrapText="1"/>
    </xf>
    <xf numFmtId="1" fontId="11" fillId="0" borderId="6" xfId="0" applyNumberFormat="1" applyFont="1" applyBorder="1" applyAlignment="1">
      <alignment horizontal="right" vertical="center" wrapText="1"/>
    </xf>
    <xf numFmtId="1" fontId="0" fillId="0" borderId="6" xfId="0" applyNumberFormat="1" applyFont="1" applyBorder="1" applyAlignment="1">
      <alignment horizontal="right" vertical="center"/>
    </xf>
    <xf numFmtId="1" fontId="0" fillId="2" borderId="6" xfId="0" applyNumberFormat="1" applyFont="1" applyFill="1" applyBorder="1" applyAlignment="1">
      <alignment horizontal="right" vertical="center"/>
    </xf>
    <xf numFmtId="1" fontId="0" fillId="2" borderId="6" xfId="0" applyNumberFormat="1" applyFont="1" applyFill="1" applyBorder="1" applyAlignment="1">
      <alignment horizontal="right" vertical="center" wrapText="1"/>
    </xf>
    <xf numFmtId="1" fontId="0" fillId="2" borderId="5" xfId="0" applyNumberFormat="1" applyFont="1" applyFill="1" applyBorder="1" applyAlignment="1">
      <alignment horizontal="right" vertical="center" wrapText="1"/>
    </xf>
    <xf numFmtId="1" fontId="11" fillId="2" borderId="8" xfId="0" applyNumberFormat="1" applyFont="1" applyFill="1" applyBorder="1" applyAlignment="1">
      <alignment horizontal="right" vertical="center" wrapText="1"/>
    </xf>
    <xf numFmtId="1" fontId="0" fillId="2" borderId="9" xfId="0" applyNumberFormat="1" applyFont="1" applyFill="1" applyBorder="1" applyAlignment="1">
      <alignment horizontal="right" vertical="center"/>
    </xf>
    <xf numFmtId="3" fontId="0" fillId="2" borderId="3" xfId="0" applyNumberFormat="1" applyFont="1" applyFill="1" applyBorder="1" applyAlignment="1">
      <alignment horizontal="right" vertical="center"/>
    </xf>
    <xf numFmtId="3" fontId="0" fillId="5" borderId="8" xfId="0" applyNumberFormat="1" applyFont="1" applyFill="1" applyBorder="1" applyAlignment="1">
      <alignment horizontal="right" vertical="center" wrapText="1"/>
    </xf>
    <xf numFmtId="0" fontId="0" fillId="5" borderId="9" xfId="0" applyFont="1" applyFill="1" applyBorder="1" applyAlignment="1">
      <alignment horizontal="right" vertical="center" wrapText="1"/>
    </xf>
    <xf numFmtId="3" fontId="0" fillId="5" borderId="9" xfId="0" applyNumberFormat="1" applyFont="1" applyFill="1" applyBorder="1" applyAlignment="1">
      <alignment horizontal="right" vertical="center" wrapText="1"/>
    </xf>
    <xf numFmtId="3" fontId="0" fillId="5" borderId="9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right" vertical="center" wrapText="1"/>
    </xf>
    <xf numFmtId="0" fontId="0" fillId="0" borderId="9" xfId="0" applyFont="1" applyBorder="1" applyAlignment="1">
      <alignment horizontal="right" vertical="center"/>
    </xf>
    <xf numFmtId="2" fontId="11" fillId="2" borderId="6" xfId="0" applyNumberFormat="1" applyFont="1" applyFill="1" applyBorder="1" applyAlignment="1">
      <alignment horizontal="right" vertical="center"/>
    </xf>
    <xf numFmtId="0" fontId="11" fillId="3" borderId="8" xfId="0" applyFont="1" applyFill="1" applyBorder="1"/>
    <xf numFmtId="2" fontId="11" fillId="0" borderId="0" xfId="0" applyNumberFormat="1" applyFont="1" applyFill="1" applyBorder="1"/>
    <xf numFmtId="1" fontId="0" fillId="0" borderId="8" xfId="0" applyNumberFormat="1" applyFont="1" applyBorder="1" applyAlignment="1">
      <alignment horizontal="right" vertical="center"/>
    </xf>
    <xf numFmtId="1" fontId="0" fillId="2" borderId="8" xfId="0" applyNumberFormat="1" applyFont="1" applyFill="1" applyBorder="1" applyAlignment="1">
      <alignment horizontal="right" vertical="center"/>
    </xf>
    <xf numFmtId="1" fontId="15" fillId="0" borderId="3" xfId="0" applyNumberFormat="1" applyFont="1" applyBorder="1" applyAlignment="1">
      <alignment horizontal="right" vertical="center" wrapText="1"/>
    </xf>
    <xf numFmtId="1" fontId="15" fillId="0" borderId="6" xfId="0" applyNumberFormat="1" applyFont="1" applyBorder="1" applyAlignment="1">
      <alignment horizontal="right" vertical="center" wrapText="1"/>
    </xf>
    <xf numFmtId="1" fontId="17" fillId="0" borderId="8" xfId="0" applyNumberFormat="1" applyFont="1" applyBorder="1" applyAlignment="1">
      <alignment horizontal="right" vertical="center" wrapText="1"/>
    </xf>
    <xf numFmtId="1" fontId="17" fillId="0" borderId="6" xfId="0" applyNumberFormat="1" applyFont="1" applyBorder="1" applyAlignment="1">
      <alignment horizontal="right" vertical="center" wrapText="1"/>
    </xf>
    <xf numFmtId="1" fontId="17" fillId="0" borderId="9" xfId="0" applyNumberFormat="1" applyFont="1" applyBorder="1" applyAlignment="1">
      <alignment horizontal="right" vertical="center" wrapText="1"/>
    </xf>
    <xf numFmtId="1" fontId="17" fillId="0" borderId="3" xfId="0" applyNumberFormat="1" applyFont="1" applyBorder="1" applyAlignment="1">
      <alignment horizontal="right" vertical="center" wrapText="1"/>
    </xf>
    <xf numFmtId="1" fontId="5" fillId="0" borderId="3" xfId="0" applyNumberFormat="1" applyFont="1" applyBorder="1" applyAlignment="1">
      <alignment horizontal="right" vertical="center" wrapText="1"/>
    </xf>
    <xf numFmtId="1" fontId="5" fillId="0" borderId="6" xfId="0" applyNumberFormat="1" applyFont="1" applyBorder="1" applyAlignment="1">
      <alignment horizontal="right" vertical="center" wrapText="1"/>
    </xf>
    <xf numFmtId="1" fontId="15" fillId="0" borderId="21" xfId="0" applyNumberFormat="1" applyFont="1" applyBorder="1" applyAlignment="1">
      <alignment horizontal="right" vertical="center" wrapText="1"/>
    </xf>
    <xf numFmtId="1" fontId="15" fillId="0" borderId="7" xfId="0" applyNumberFormat="1" applyFont="1" applyBorder="1" applyAlignment="1">
      <alignment horizontal="right" vertical="center" wrapText="1"/>
    </xf>
    <xf numFmtId="1" fontId="17" fillId="0" borderId="20" xfId="0" applyNumberFormat="1" applyFont="1" applyBorder="1"/>
    <xf numFmtId="1" fontId="0" fillId="2" borderId="8" xfId="0" applyNumberFormat="1" applyFont="1" applyFill="1" applyBorder="1" applyAlignment="1">
      <alignment horizontal="right" vertical="center" wrapText="1"/>
    </xf>
    <xf numFmtId="1" fontId="0" fillId="0" borderId="5" xfId="0" applyNumberFormat="1" applyFont="1" applyBorder="1" applyAlignment="1">
      <alignment horizontal="right" vertical="center" wrapText="1"/>
    </xf>
    <xf numFmtId="1" fontId="0" fillId="0" borderId="3" xfId="0" applyNumberFormat="1" applyFont="1" applyBorder="1" applyAlignment="1">
      <alignment horizontal="right" vertical="center" wrapText="1"/>
    </xf>
    <xf numFmtId="1" fontId="0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right" vertical="center" wrapText="1"/>
    </xf>
    <xf numFmtId="1" fontId="17" fillId="0" borderId="8" xfId="0" applyNumberFormat="1" applyFont="1" applyBorder="1"/>
    <xf numFmtId="3" fontId="0" fillId="0" borderId="8" xfId="0" applyNumberFormat="1" applyFill="1" applyBorder="1"/>
    <xf numFmtId="0" fontId="11" fillId="0" borderId="6" xfId="0" applyFont="1" applyBorder="1" applyAlignment="1">
      <alignment horizontal="right" vertical="center"/>
    </xf>
    <xf numFmtId="0" fontId="11" fillId="0" borderId="8" xfId="0" applyFont="1" applyBorder="1"/>
    <xf numFmtId="0" fontId="11" fillId="0" borderId="5" xfId="0" applyFont="1" applyBorder="1" applyAlignment="1">
      <alignment horizontal="right" vertical="center" wrapText="1"/>
    </xf>
    <xf numFmtId="1" fontId="0" fillId="5" borderId="8" xfId="0" applyNumberFormat="1" applyFill="1" applyBorder="1"/>
    <xf numFmtId="1" fontId="0" fillId="2" borderId="8" xfId="0" applyNumberFormat="1" applyFill="1" applyBorder="1"/>
    <xf numFmtId="1" fontId="0" fillId="0" borderId="8" xfId="0" applyNumberFormat="1" applyFill="1" applyBorder="1"/>
    <xf numFmtId="1" fontId="0" fillId="5" borderId="8" xfId="0" applyNumberFormat="1" applyFont="1" applyFill="1" applyBorder="1" applyAlignment="1">
      <alignment horizontal="right" vertical="center" wrapText="1"/>
    </xf>
    <xf numFmtId="1" fontId="0" fillId="5" borderId="9" xfId="0" applyNumberFormat="1" applyFont="1" applyFill="1" applyBorder="1" applyAlignment="1">
      <alignment horizontal="right" vertical="center" wrapText="1"/>
    </xf>
    <xf numFmtId="1" fontId="0" fillId="5" borderId="9" xfId="0" applyNumberFormat="1" applyFont="1" applyFill="1" applyBorder="1" applyAlignment="1">
      <alignment horizontal="right" vertical="center"/>
    </xf>
    <xf numFmtId="1" fontId="0" fillId="2" borderId="3" xfId="0" applyNumberFormat="1" applyFont="1" applyFill="1" applyBorder="1" applyAlignment="1">
      <alignment horizontal="right" vertical="center"/>
    </xf>
    <xf numFmtId="1" fontId="19" fillId="0" borderId="6" xfId="0" applyNumberFormat="1" applyFont="1" applyBorder="1" applyAlignment="1">
      <alignment horizontal="right" vertical="center" wrapText="1"/>
    </xf>
    <xf numFmtId="1" fontId="20" fillId="0" borderId="6" xfId="0" applyNumberFormat="1" applyFont="1" applyBorder="1" applyAlignment="1">
      <alignment horizontal="right" vertical="center" wrapText="1"/>
    </xf>
    <xf numFmtId="1" fontId="19" fillId="0" borderId="6" xfId="0" applyNumberFormat="1" applyFont="1" applyBorder="1" applyAlignment="1">
      <alignment horizontal="right" vertical="center"/>
    </xf>
    <xf numFmtId="1" fontId="19" fillId="2" borderId="6" xfId="0" applyNumberFormat="1" applyFont="1" applyFill="1" applyBorder="1" applyAlignment="1">
      <alignment horizontal="right" vertical="center" wrapText="1"/>
    </xf>
    <xf numFmtId="1" fontId="19" fillId="2" borderId="5" xfId="0" applyNumberFormat="1" applyFont="1" applyFill="1" applyBorder="1" applyAlignment="1">
      <alignment horizontal="right" vertical="center" wrapText="1"/>
    </xf>
    <xf numFmtId="1" fontId="20" fillId="2" borderId="8" xfId="0" applyNumberFormat="1" applyFont="1" applyFill="1" applyBorder="1" applyAlignment="1">
      <alignment horizontal="right" vertical="center" wrapText="1"/>
    </xf>
    <xf numFmtId="1" fontId="19" fillId="2" borderId="9" xfId="0" applyNumberFormat="1" applyFont="1" applyFill="1" applyBorder="1" applyAlignment="1">
      <alignment horizontal="right" vertical="center"/>
    </xf>
    <xf numFmtId="2" fontId="11" fillId="0" borderId="6" xfId="0" applyNumberFormat="1" applyFont="1" applyBorder="1" applyAlignment="1">
      <alignment vertical="center" wrapText="1"/>
    </xf>
    <xf numFmtId="2" fontId="11" fillId="0" borderId="7" xfId="0" applyNumberFormat="1" applyFont="1" applyBorder="1" applyAlignment="1">
      <alignment vertical="center" wrapText="1"/>
    </xf>
    <xf numFmtId="2" fontId="11" fillId="0" borderId="7" xfId="0" applyNumberFormat="1" applyFont="1" applyBorder="1" applyAlignment="1">
      <alignment vertical="center"/>
    </xf>
    <xf numFmtId="1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3" fontId="0" fillId="0" borderId="0" xfId="0" applyNumberFormat="1" applyFill="1" applyBorder="1"/>
    <xf numFmtId="1" fontId="0" fillId="0" borderId="8" xfId="0" applyNumberFormat="1" applyFont="1" applyFill="1" applyBorder="1"/>
    <xf numFmtId="1" fontId="0" fillId="0" borderId="8" xfId="0" applyNumberFormat="1" applyFont="1" applyFill="1" applyBorder="1" applyAlignment="1">
      <alignment horizontal="right" vertical="center" wrapText="1"/>
    </xf>
    <xf numFmtId="1" fontId="0" fillId="2" borderId="8" xfId="0" applyNumberFormat="1" applyFont="1" applyFill="1" applyBorder="1"/>
    <xf numFmtId="2" fontId="17" fillId="2" borderId="6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2" fontId="6" fillId="4" borderId="13" xfId="0" applyNumberFormat="1" applyFont="1" applyFill="1" applyBorder="1" applyAlignment="1">
      <alignment vertical="center" wrapText="1"/>
    </xf>
    <xf numFmtId="2" fontId="6" fillId="4" borderId="14" xfId="0" applyNumberFormat="1" applyFont="1" applyFill="1" applyBorder="1" applyAlignment="1">
      <alignment vertical="center" wrapText="1"/>
    </xf>
    <xf numFmtId="2" fontId="6" fillId="4" borderId="9" xfId="0" applyNumberFormat="1" applyFont="1" applyFill="1" applyBorder="1" applyAlignment="1">
      <alignment vertical="center" wrapText="1"/>
    </xf>
    <xf numFmtId="2" fontId="6" fillId="4" borderId="4" xfId="0" applyNumberFormat="1" applyFont="1" applyFill="1" applyBorder="1" applyAlignment="1">
      <alignment vertical="center" wrapText="1"/>
    </xf>
    <xf numFmtId="2" fontId="6" fillId="4" borderId="5" xfId="0" applyNumberFormat="1" applyFont="1" applyFill="1" applyBorder="1" applyAlignment="1">
      <alignment vertical="center" wrapText="1"/>
    </xf>
    <xf numFmtId="2" fontId="6" fillId="4" borderId="6" xfId="0" applyNumberFormat="1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34A31"/>
      <color rgb="FFE48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3"/>
  <sheetViews>
    <sheetView topLeftCell="A73" zoomScaleNormal="100" workbookViewId="0">
      <selection activeCell="B102" sqref="B102"/>
    </sheetView>
  </sheetViews>
  <sheetFormatPr defaultRowHeight="15"/>
  <cols>
    <col min="1" max="1" width="34.42578125" customWidth="1"/>
    <col min="2" max="10" width="12.7109375" customWidth="1"/>
    <col min="12" max="12" width="11.85546875" bestFit="1" customWidth="1"/>
  </cols>
  <sheetData>
    <row r="1" spans="1:10" ht="32.25" customHeight="1" thickBot="1">
      <c r="A1" s="316" t="s">
        <v>13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0" ht="30.75" thickBot="1">
      <c r="A2" s="1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0" ht="17.25" thickTop="1" thickBot="1">
      <c r="A3" s="326" t="s">
        <v>28</v>
      </c>
      <c r="B3" s="327"/>
      <c r="C3" s="327"/>
      <c r="D3" s="327"/>
      <c r="E3" s="327"/>
      <c r="F3" s="327"/>
      <c r="G3" s="327"/>
      <c r="H3" s="327"/>
      <c r="I3" s="327"/>
      <c r="J3" s="328"/>
    </row>
    <row r="4" spans="1:10" ht="20.100000000000001" customHeight="1" thickBot="1">
      <c r="A4" s="4" t="s">
        <v>23</v>
      </c>
      <c r="B4" s="18">
        <f>3909+164363</f>
        <v>168272</v>
      </c>
      <c r="C4" s="19">
        <f>275+12537</f>
        <v>12812</v>
      </c>
      <c r="D4" s="19">
        <f>265+21231</f>
        <v>21496</v>
      </c>
      <c r="E4" s="19">
        <f>1524+50099</f>
        <v>51623</v>
      </c>
      <c r="F4" s="19">
        <f>60+3682</f>
        <v>3742</v>
      </c>
      <c r="G4" s="19">
        <f>124+5676</f>
        <v>5800</v>
      </c>
      <c r="H4" s="19">
        <f>59+5817</f>
        <v>5876</v>
      </c>
      <c r="I4" s="19">
        <f>SUM(B4:H4)</f>
        <v>269621</v>
      </c>
      <c r="J4" s="19">
        <f>2020+82423</f>
        <v>84443</v>
      </c>
    </row>
    <row r="5" spans="1:10" ht="35.25" customHeight="1" thickBot="1">
      <c r="A5" s="5" t="s">
        <v>22</v>
      </c>
      <c r="B5" s="34">
        <v>1682.72</v>
      </c>
      <c r="C5" s="34">
        <v>128.12</v>
      </c>
      <c r="D5" s="34">
        <v>7085.08</v>
      </c>
      <c r="E5" s="34">
        <v>0</v>
      </c>
      <c r="F5" s="34">
        <v>0</v>
      </c>
      <c r="G5" s="34">
        <v>0</v>
      </c>
      <c r="H5" s="34">
        <v>0</v>
      </c>
      <c r="I5" s="34">
        <v>8895.92</v>
      </c>
      <c r="J5" s="35">
        <v>0</v>
      </c>
    </row>
    <row r="6" spans="1:10" ht="20.100000000000001" customHeight="1" thickBot="1">
      <c r="A6" s="6" t="s">
        <v>12</v>
      </c>
      <c r="B6" s="64">
        <v>1</v>
      </c>
      <c r="C6" s="64">
        <v>1</v>
      </c>
      <c r="D6" s="64">
        <v>32.96</v>
      </c>
      <c r="E6" s="64">
        <v>0</v>
      </c>
      <c r="F6" s="64">
        <v>0</v>
      </c>
      <c r="G6" s="64">
        <v>0</v>
      </c>
      <c r="H6" s="64">
        <v>0</v>
      </c>
      <c r="I6" s="68">
        <v>3.3</v>
      </c>
      <c r="J6" s="67">
        <v>0</v>
      </c>
    </row>
    <row r="7" spans="1:10" ht="20.100000000000001" customHeight="1" thickBot="1">
      <c r="A7" s="7" t="s">
        <v>24</v>
      </c>
      <c r="B7" s="37">
        <v>10096.32</v>
      </c>
      <c r="C7" s="38">
        <v>832.78</v>
      </c>
      <c r="D7" s="38">
        <v>40384.959999999999</v>
      </c>
      <c r="E7" s="38"/>
      <c r="F7" s="38"/>
      <c r="G7" s="38"/>
      <c r="H7" s="39"/>
      <c r="I7" s="44">
        <v>51314.06</v>
      </c>
      <c r="J7" s="45"/>
    </row>
    <row r="8" spans="1:10" ht="20.100000000000001" customHeight="1" thickBot="1">
      <c r="A8" s="8" t="s">
        <v>11</v>
      </c>
      <c r="B8" s="70">
        <v>6</v>
      </c>
      <c r="C8" s="70">
        <v>6.5</v>
      </c>
      <c r="D8" s="70">
        <v>5.7</v>
      </c>
      <c r="E8" s="70"/>
      <c r="F8" s="70"/>
      <c r="G8" s="70"/>
      <c r="H8" s="73"/>
      <c r="I8" s="74">
        <v>5.77</v>
      </c>
      <c r="J8" s="75"/>
    </row>
    <row r="9" spans="1:10" ht="20.100000000000001" customHeight="1" thickBot="1">
      <c r="A9" s="320" t="s">
        <v>10</v>
      </c>
      <c r="B9" s="321"/>
      <c r="C9" s="321"/>
      <c r="D9" s="321"/>
      <c r="E9" s="321"/>
      <c r="F9" s="321"/>
      <c r="G9" s="321"/>
      <c r="H9" s="321"/>
      <c r="I9" s="321"/>
      <c r="J9" s="322"/>
    </row>
    <row r="10" spans="1:10" ht="20.100000000000001" customHeight="1" thickBot="1">
      <c r="A10" s="4" t="s">
        <v>23</v>
      </c>
      <c r="B10" s="18">
        <v>72823</v>
      </c>
      <c r="C10" s="19">
        <v>4933</v>
      </c>
      <c r="D10" s="19">
        <v>16821</v>
      </c>
      <c r="E10" s="19">
        <v>19957</v>
      </c>
      <c r="F10" s="19">
        <v>3462</v>
      </c>
      <c r="G10" s="19">
        <v>10527</v>
      </c>
      <c r="H10" s="19">
        <v>8966</v>
      </c>
      <c r="I10" s="19">
        <f>SUM(B10:H10)</f>
        <v>137489</v>
      </c>
      <c r="J10" s="19">
        <v>40143</v>
      </c>
    </row>
    <row r="11" spans="1:10" ht="34.5" customHeight="1" thickBot="1">
      <c r="A11" s="5" t="s">
        <v>22</v>
      </c>
      <c r="B11" s="20"/>
      <c r="C11" s="20"/>
      <c r="D11" s="99">
        <v>5664</v>
      </c>
      <c r="E11" s="20"/>
      <c r="F11" s="20"/>
      <c r="G11" s="20"/>
      <c r="H11" s="20"/>
      <c r="I11" s="20">
        <v>5664</v>
      </c>
      <c r="J11" s="21"/>
    </row>
    <row r="12" spans="1:10" ht="20.100000000000001" customHeight="1" thickBot="1">
      <c r="A12" s="6" t="s">
        <v>12</v>
      </c>
      <c r="B12" s="60"/>
      <c r="C12" s="60"/>
      <c r="D12" s="32">
        <v>33.67</v>
      </c>
      <c r="E12" s="60"/>
      <c r="F12" s="60"/>
      <c r="G12" s="60"/>
      <c r="H12" s="60"/>
      <c r="I12" s="61">
        <v>4.12</v>
      </c>
      <c r="J12" s="62"/>
    </row>
    <row r="13" spans="1:10" ht="20.100000000000001" customHeight="1" thickBot="1">
      <c r="A13" s="7" t="s">
        <v>24</v>
      </c>
      <c r="B13" s="22"/>
      <c r="C13" s="23"/>
      <c r="D13" s="59">
        <v>31152</v>
      </c>
      <c r="E13" s="23"/>
      <c r="F13" s="23"/>
      <c r="G13" s="23"/>
      <c r="H13" s="24"/>
      <c r="I13" s="25">
        <v>31152</v>
      </c>
      <c r="J13" s="26"/>
    </row>
    <row r="14" spans="1:10" ht="20.100000000000001" customHeight="1" thickBot="1">
      <c r="A14" s="8" t="s">
        <v>11</v>
      </c>
      <c r="B14" s="79"/>
      <c r="C14" s="80"/>
      <c r="D14" s="41">
        <v>5.5</v>
      </c>
      <c r="E14" s="80"/>
      <c r="F14" s="80"/>
      <c r="G14" s="80"/>
      <c r="H14" s="81"/>
      <c r="I14" s="78">
        <v>5.5</v>
      </c>
      <c r="J14" s="82"/>
    </row>
    <row r="15" spans="1:10" ht="20.100000000000001" customHeight="1" thickBot="1">
      <c r="A15" s="320" t="s">
        <v>29</v>
      </c>
      <c r="B15" s="321"/>
      <c r="C15" s="321"/>
      <c r="D15" s="321"/>
      <c r="E15" s="321"/>
      <c r="F15" s="321"/>
      <c r="G15" s="321"/>
      <c r="H15" s="321"/>
      <c r="I15" s="321"/>
      <c r="J15" s="322"/>
    </row>
    <row r="16" spans="1:10" ht="20.100000000000001" customHeight="1" thickBot="1">
      <c r="A16" s="4" t="s">
        <v>23</v>
      </c>
      <c r="B16" s="31">
        <v>54210</v>
      </c>
      <c r="C16" s="32">
        <v>2671</v>
      </c>
      <c r="D16" s="33">
        <v>7803</v>
      </c>
      <c r="E16" s="32">
        <v>8357</v>
      </c>
      <c r="F16" s="32">
        <v>1725</v>
      </c>
      <c r="G16" s="32">
        <v>1954</v>
      </c>
      <c r="H16" s="32">
        <v>3944</v>
      </c>
      <c r="I16" s="32">
        <f>SUM(B16:H16)</f>
        <v>80664</v>
      </c>
      <c r="J16" s="32">
        <v>24614</v>
      </c>
    </row>
    <row r="17" spans="1:12" ht="27.75" customHeight="1" thickBot="1">
      <c r="A17" s="5" t="s">
        <v>22</v>
      </c>
      <c r="B17" s="34">
        <v>130</v>
      </c>
      <c r="C17" s="34">
        <v>0</v>
      </c>
      <c r="D17" s="34">
        <v>2232</v>
      </c>
      <c r="E17" s="34">
        <v>0</v>
      </c>
      <c r="F17" s="34">
        <v>0</v>
      </c>
      <c r="G17" s="34">
        <v>0</v>
      </c>
      <c r="H17" s="34">
        <v>0</v>
      </c>
      <c r="I17" s="34">
        <f>B17+D17</f>
        <v>2362</v>
      </c>
      <c r="J17" s="35">
        <v>0</v>
      </c>
    </row>
    <row r="18" spans="1:12" ht="20.100000000000001" customHeight="1" thickBot="1">
      <c r="A18" s="6" t="s">
        <v>12</v>
      </c>
      <c r="B18" s="63">
        <v>0.24</v>
      </c>
      <c r="C18" s="64"/>
      <c r="D18" s="64">
        <v>28.6</v>
      </c>
      <c r="E18" s="64"/>
      <c r="F18" s="64"/>
      <c r="G18" s="64"/>
      <c r="H18" s="64"/>
      <c r="I18" s="64">
        <v>2.93</v>
      </c>
      <c r="J18" s="64"/>
    </row>
    <row r="19" spans="1:12" ht="20.100000000000001" customHeight="1" thickBot="1">
      <c r="A19" s="7" t="s">
        <v>24</v>
      </c>
      <c r="B19" s="37">
        <v>919</v>
      </c>
      <c r="C19" s="38"/>
      <c r="D19" s="38">
        <v>13677</v>
      </c>
      <c r="E19" s="38"/>
      <c r="F19" s="38"/>
      <c r="G19" s="38"/>
      <c r="H19" s="39"/>
      <c r="I19" s="40">
        <f>B19+D19</f>
        <v>14596</v>
      </c>
      <c r="J19" s="37"/>
    </row>
    <row r="20" spans="1:12" ht="20.100000000000001" customHeight="1" thickBot="1">
      <c r="A20" s="88" t="s">
        <v>11</v>
      </c>
      <c r="B20" s="89">
        <v>7.07</v>
      </c>
      <c r="C20" s="89"/>
      <c r="D20" s="89">
        <v>6.13</v>
      </c>
      <c r="E20" s="89"/>
      <c r="F20" s="89"/>
      <c r="G20" s="89"/>
      <c r="H20" s="89"/>
      <c r="I20" s="89">
        <v>6.18</v>
      </c>
      <c r="J20" s="90"/>
      <c r="L20" s="72"/>
    </row>
    <row r="21" spans="1:12" ht="20.100000000000001" customHeight="1" thickBot="1">
      <c r="A21" s="323" t="s">
        <v>14</v>
      </c>
      <c r="B21" s="324"/>
      <c r="C21" s="324"/>
      <c r="D21" s="324"/>
      <c r="E21" s="324"/>
      <c r="F21" s="324"/>
      <c r="G21" s="324"/>
      <c r="H21" s="324"/>
      <c r="I21" s="324"/>
      <c r="J21" s="325"/>
    </row>
    <row r="22" spans="1:12" ht="20.100000000000001" customHeight="1" thickBot="1">
      <c r="A22" s="4" t="s">
        <v>23</v>
      </c>
      <c r="B22" s="36">
        <v>10781</v>
      </c>
      <c r="C22" s="32">
        <v>494</v>
      </c>
      <c r="D22" s="32">
        <v>1319</v>
      </c>
      <c r="E22" s="32">
        <v>3214</v>
      </c>
      <c r="F22" s="32">
        <v>866</v>
      </c>
      <c r="G22" s="32">
        <v>1183</v>
      </c>
      <c r="H22" s="32">
        <v>1295</v>
      </c>
      <c r="I22" s="32">
        <f>SUM(B22:H22)</f>
        <v>19152</v>
      </c>
      <c r="J22" s="32">
        <v>6029</v>
      </c>
    </row>
    <row r="23" spans="1:12" ht="20.100000000000001" customHeight="1" thickBot="1">
      <c r="A23" s="5" t="s">
        <v>22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5">
        <v>0</v>
      </c>
    </row>
    <row r="24" spans="1:12" ht="20.100000000000001" customHeight="1" thickBot="1">
      <c r="A24" s="6" t="s">
        <v>12</v>
      </c>
      <c r="B24" s="64"/>
      <c r="C24" s="64"/>
      <c r="D24" s="65"/>
      <c r="E24" s="64"/>
      <c r="F24" s="65"/>
      <c r="G24" s="64"/>
      <c r="H24" s="64"/>
      <c r="I24" s="66"/>
      <c r="J24" s="67"/>
    </row>
    <row r="25" spans="1:12" ht="20.100000000000001" customHeight="1" thickBot="1">
      <c r="A25" s="7" t="s">
        <v>24</v>
      </c>
      <c r="B25" s="37"/>
      <c r="C25" s="38"/>
      <c r="D25" s="38"/>
      <c r="E25" s="38"/>
      <c r="F25" s="38"/>
      <c r="G25" s="38"/>
      <c r="H25" s="39"/>
      <c r="I25" s="44"/>
      <c r="J25" s="45"/>
    </row>
    <row r="26" spans="1:12" ht="20.100000000000001" customHeight="1" thickBot="1">
      <c r="A26" s="8" t="s">
        <v>11</v>
      </c>
      <c r="B26" s="70"/>
      <c r="C26" s="70"/>
      <c r="D26" s="70"/>
      <c r="E26" s="70"/>
      <c r="F26" s="70"/>
      <c r="G26" s="70"/>
      <c r="H26" s="73"/>
      <c r="I26" s="74"/>
      <c r="J26" s="75"/>
    </row>
    <row r="27" spans="1:12" ht="20.100000000000001" customHeight="1" thickBot="1">
      <c r="A27" s="320" t="s">
        <v>30</v>
      </c>
      <c r="B27" s="321"/>
      <c r="C27" s="321"/>
      <c r="D27" s="321"/>
      <c r="E27" s="321"/>
      <c r="F27" s="321"/>
      <c r="G27" s="321"/>
      <c r="H27" s="321"/>
      <c r="I27" s="321"/>
      <c r="J27" s="322"/>
    </row>
    <row r="28" spans="1:12" ht="20.100000000000001" customHeight="1" thickBot="1">
      <c r="A28" s="4" t="s">
        <v>23</v>
      </c>
      <c r="B28" s="36">
        <v>57179</v>
      </c>
      <c r="C28" s="32">
        <v>6642</v>
      </c>
      <c r="D28" s="32">
        <v>4492</v>
      </c>
      <c r="E28" s="32">
        <v>18311</v>
      </c>
      <c r="F28" s="32">
        <v>959</v>
      </c>
      <c r="G28" s="32">
        <v>799</v>
      </c>
      <c r="H28" s="32">
        <v>846</v>
      </c>
      <c r="I28" s="32">
        <f>SUM(B28:H28)</f>
        <v>89228</v>
      </c>
      <c r="J28" s="32">
        <v>22541</v>
      </c>
    </row>
    <row r="29" spans="1:12" ht="20.100000000000001" customHeight="1" thickBot="1">
      <c r="A29" s="5" t="s">
        <v>22</v>
      </c>
      <c r="B29" s="34">
        <v>0</v>
      </c>
      <c r="C29" s="34">
        <v>0</v>
      </c>
      <c r="D29" s="34">
        <v>1162</v>
      </c>
      <c r="E29" s="34">
        <v>0</v>
      </c>
      <c r="F29" s="34">
        <v>0</v>
      </c>
      <c r="G29" s="34">
        <v>0</v>
      </c>
      <c r="H29" s="34">
        <v>0</v>
      </c>
      <c r="I29" s="34">
        <v>1162</v>
      </c>
      <c r="J29" s="35">
        <v>0</v>
      </c>
    </row>
    <row r="30" spans="1:12" ht="20.100000000000001" customHeight="1" thickBot="1">
      <c r="A30" s="6" t="s">
        <v>12</v>
      </c>
      <c r="B30" s="64"/>
      <c r="C30" s="64"/>
      <c r="D30" s="64">
        <v>25.86</v>
      </c>
      <c r="E30" s="64"/>
      <c r="F30" s="64"/>
      <c r="G30" s="64"/>
      <c r="H30" s="64"/>
      <c r="I30" s="68">
        <v>1.3</v>
      </c>
      <c r="J30" s="67"/>
    </row>
    <row r="31" spans="1:12" ht="20.100000000000001" customHeight="1" thickBot="1">
      <c r="A31" s="7" t="s">
        <v>24</v>
      </c>
      <c r="B31" s="37"/>
      <c r="C31" s="38"/>
      <c r="D31" s="38">
        <v>7553</v>
      </c>
      <c r="E31" s="38"/>
      <c r="F31" s="38"/>
      <c r="G31" s="38"/>
      <c r="H31" s="39"/>
      <c r="I31" s="44">
        <v>7553</v>
      </c>
      <c r="J31" s="45"/>
    </row>
    <row r="32" spans="1:12" ht="20.100000000000001" customHeight="1" thickBot="1">
      <c r="A32" s="8" t="s">
        <v>11</v>
      </c>
      <c r="B32" s="83"/>
      <c r="C32" s="70"/>
      <c r="D32" s="70">
        <v>6.5</v>
      </c>
      <c r="E32" s="84"/>
      <c r="F32" s="84"/>
      <c r="G32" s="70"/>
      <c r="H32" s="85"/>
      <c r="I32" s="75">
        <v>6.5</v>
      </c>
      <c r="J32" s="71"/>
    </row>
    <row r="33" spans="1:10" ht="20.100000000000001" customHeight="1" thickBot="1">
      <c r="A33" s="320" t="s">
        <v>15</v>
      </c>
      <c r="B33" s="321"/>
      <c r="C33" s="321"/>
      <c r="D33" s="321"/>
      <c r="E33" s="321"/>
      <c r="F33" s="321"/>
      <c r="G33" s="321"/>
      <c r="H33" s="321"/>
      <c r="I33" s="321"/>
      <c r="J33" s="322"/>
    </row>
    <row r="34" spans="1:10" ht="20.100000000000001" customHeight="1" thickBot="1">
      <c r="A34" s="4" t="s">
        <v>23</v>
      </c>
      <c r="B34" s="18">
        <v>11151</v>
      </c>
      <c r="C34" s="19">
        <v>1087</v>
      </c>
      <c r="D34" s="19">
        <v>2098</v>
      </c>
      <c r="E34" s="19">
        <v>2635</v>
      </c>
      <c r="F34" s="19">
        <v>821</v>
      </c>
      <c r="G34" s="19">
        <v>1271</v>
      </c>
      <c r="H34" s="19">
        <v>1598</v>
      </c>
      <c r="I34" s="19">
        <f>SUM(B34:H34)</f>
        <v>20661</v>
      </c>
      <c r="J34" s="19">
        <v>5630</v>
      </c>
    </row>
    <row r="35" spans="1:10" ht="20.100000000000001" customHeight="1" thickBot="1">
      <c r="A35" s="5" t="s">
        <v>22</v>
      </c>
      <c r="B35" s="20">
        <v>0</v>
      </c>
      <c r="C35" s="20">
        <v>0</v>
      </c>
      <c r="D35" s="20">
        <v>178</v>
      </c>
      <c r="E35" s="20">
        <v>0</v>
      </c>
      <c r="F35" s="20">
        <v>0</v>
      </c>
      <c r="G35" s="20">
        <v>0</v>
      </c>
      <c r="H35" s="20">
        <v>0</v>
      </c>
      <c r="I35" s="20">
        <v>178</v>
      </c>
      <c r="J35" s="21">
        <v>0</v>
      </c>
    </row>
    <row r="36" spans="1:10" ht="20.100000000000001" customHeight="1" thickBot="1">
      <c r="A36" s="6" t="s">
        <v>12</v>
      </c>
      <c r="B36" s="60"/>
      <c r="C36" s="60"/>
      <c r="D36" s="60">
        <v>8.48</v>
      </c>
      <c r="E36" s="60"/>
      <c r="F36" s="60"/>
      <c r="G36" s="60"/>
      <c r="H36" s="60"/>
      <c r="I36" s="61">
        <v>0.86</v>
      </c>
      <c r="J36" s="62"/>
    </row>
    <row r="37" spans="1:10" ht="20.100000000000001" customHeight="1" thickBot="1">
      <c r="A37" s="7" t="s">
        <v>24</v>
      </c>
      <c r="B37" s="22"/>
      <c r="C37" s="23"/>
      <c r="D37" s="23">
        <v>534</v>
      </c>
      <c r="E37" s="23"/>
      <c r="F37" s="23"/>
      <c r="G37" s="23"/>
      <c r="H37" s="24"/>
      <c r="I37" s="25">
        <v>534</v>
      </c>
      <c r="J37" s="26"/>
    </row>
    <row r="38" spans="1:10" ht="20.100000000000001" customHeight="1" thickBot="1">
      <c r="A38" s="8" t="s">
        <v>11</v>
      </c>
      <c r="B38" s="82"/>
      <c r="C38" s="76"/>
      <c r="D38" s="76">
        <v>3</v>
      </c>
      <c r="E38" s="76"/>
      <c r="F38" s="76"/>
      <c r="G38" s="76"/>
      <c r="H38" s="77"/>
      <c r="I38" s="78">
        <v>3</v>
      </c>
      <c r="J38" s="82"/>
    </row>
    <row r="39" spans="1:10" ht="20.100000000000001" customHeight="1" thickBot="1">
      <c r="A39" s="320" t="s">
        <v>16</v>
      </c>
      <c r="B39" s="321"/>
      <c r="C39" s="321"/>
      <c r="D39" s="321"/>
      <c r="E39" s="321"/>
      <c r="F39" s="321"/>
      <c r="G39" s="321"/>
      <c r="H39" s="321"/>
      <c r="I39" s="321"/>
      <c r="J39" s="322"/>
    </row>
    <row r="40" spans="1:10" ht="20.100000000000001" customHeight="1" thickBot="1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0" ht="20.100000000000001" customHeight="1" thickBot="1">
      <c r="A41" s="5" t="s">
        <v>22</v>
      </c>
      <c r="B41" s="20"/>
      <c r="C41" s="20"/>
      <c r="D41" s="20">
        <v>2400</v>
      </c>
      <c r="E41" s="20"/>
      <c r="F41" s="20"/>
      <c r="G41" s="20"/>
      <c r="H41" s="20"/>
      <c r="I41" s="20">
        <v>2400</v>
      </c>
      <c r="J41" s="21"/>
    </row>
    <row r="42" spans="1:10" ht="20.100000000000001" customHeight="1" thickBot="1">
      <c r="A42" s="6" t="s">
        <v>12</v>
      </c>
      <c r="B42" s="60"/>
      <c r="C42" s="60"/>
      <c r="D42" s="60">
        <v>14.41</v>
      </c>
      <c r="E42" s="60"/>
      <c r="F42" s="60"/>
      <c r="G42" s="60"/>
      <c r="H42" s="60"/>
      <c r="I42" s="61">
        <v>2.35</v>
      </c>
      <c r="J42" s="62"/>
    </row>
    <row r="43" spans="1:10" ht="20.100000000000001" customHeight="1" thickBot="1">
      <c r="A43" s="7" t="s">
        <v>24</v>
      </c>
      <c r="B43" s="22"/>
      <c r="C43" s="23"/>
      <c r="D43" s="23">
        <v>14640</v>
      </c>
      <c r="E43" s="23"/>
      <c r="F43" s="23"/>
      <c r="G43" s="23"/>
      <c r="H43" s="24"/>
      <c r="I43" s="25">
        <v>14640</v>
      </c>
      <c r="J43" s="26"/>
    </row>
    <row r="44" spans="1:10" ht="20.100000000000001" customHeight="1" thickBot="1">
      <c r="A44" s="88" t="s">
        <v>11</v>
      </c>
      <c r="B44" s="91"/>
      <c r="C44" s="92"/>
      <c r="D44" s="92">
        <v>6.1</v>
      </c>
      <c r="E44" s="92"/>
      <c r="F44" s="92"/>
      <c r="G44" s="92"/>
      <c r="H44" s="93"/>
      <c r="I44" s="94">
        <v>6.1</v>
      </c>
      <c r="J44" s="91"/>
    </row>
    <row r="45" spans="1:10" ht="20.100000000000001" customHeight="1" thickBot="1">
      <c r="A45" s="323" t="s">
        <v>33</v>
      </c>
      <c r="B45" s="324"/>
      <c r="C45" s="324"/>
      <c r="D45" s="324"/>
      <c r="E45" s="324"/>
      <c r="F45" s="324"/>
      <c r="G45" s="324"/>
      <c r="H45" s="324"/>
      <c r="I45" s="324"/>
      <c r="J45" s="325"/>
    </row>
    <row r="46" spans="1:10" ht="20.100000000000001" customHeight="1" thickBot="1">
      <c r="A46" s="4" t="s">
        <v>23</v>
      </c>
      <c r="B46" s="36">
        <v>50521</v>
      </c>
      <c r="C46" s="32">
        <v>3297</v>
      </c>
      <c r="D46" s="32">
        <v>5410</v>
      </c>
      <c r="E46" s="32">
        <v>17334</v>
      </c>
      <c r="F46" s="32">
        <v>646</v>
      </c>
      <c r="G46" s="32">
        <v>1882</v>
      </c>
      <c r="H46" s="32">
        <v>4714</v>
      </c>
      <c r="I46" s="32">
        <f>SUM(B46:H46)</f>
        <v>83804</v>
      </c>
      <c r="J46" s="32">
        <v>24775</v>
      </c>
    </row>
    <row r="47" spans="1:10" ht="20.100000000000001" customHeight="1" thickBot="1">
      <c r="A47" s="5" t="s">
        <v>22</v>
      </c>
      <c r="B47" s="34">
        <v>0</v>
      </c>
      <c r="C47" s="34">
        <v>0</v>
      </c>
      <c r="D47" s="34">
        <v>436</v>
      </c>
      <c r="E47" s="34">
        <v>0</v>
      </c>
      <c r="F47" s="34">
        <v>0</v>
      </c>
      <c r="G47" s="34">
        <v>0</v>
      </c>
      <c r="H47" s="34">
        <v>0</v>
      </c>
      <c r="I47" s="34">
        <v>436</v>
      </c>
      <c r="J47" s="35">
        <v>0</v>
      </c>
    </row>
    <row r="48" spans="1:10" ht="20.100000000000001" customHeight="1" thickBot="1">
      <c r="A48" s="6" t="s">
        <v>12</v>
      </c>
      <c r="B48" s="64"/>
      <c r="C48" s="64"/>
      <c r="D48" s="64">
        <v>8.06</v>
      </c>
      <c r="E48" s="64"/>
      <c r="F48" s="64"/>
      <c r="G48" s="64"/>
      <c r="H48" s="64"/>
      <c r="I48" s="68">
        <v>0.52</v>
      </c>
      <c r="J48" s="43"/>
    </row>
    <row r="49" spans="1:10" ht="20.100000000000001" customHeight="1" thickBot="1">
      <c r="A49" s="7" t="s">
        <v>24</v>
      </c>
      <c r="B49" s="37"/>
      <c r="C49" s="38"/>
      <c r="D49" s="38">
        <v>2592</v>
      </c>
      <c r="E49" s="38"/>
      <c r="F49" s="38"/>
      <c r="G49" s="38"/>
      <c r="H49" s="39"/>
      <c r="I49" s="44">
        <v>2592</v>
      </c>
      <c r="J49" s="45"/>
    </row>
    <row r="50" spans="1:10" ht="20.100000000000001" customHeight="1" thickBot="1">
      <c r="A50" s="8" t="s">
        <v>11</v>
      </c>
      <c r="B50" s="71"/>
      <c r="C50" s="70"/>
      <c r="D50" s="70">
        <v>5.94</v>
      </c>
      <c r="E50" s="70"/>
      <c r="F50" s="70"/>
      <c r="G50" s="70"/>
      <c r="H50" s="73"/>
      <c r="I50" s="75">
        <v>5.94</v>
      </c>
      <c r="J50" s="71"/>
    </row>
    <row r="51" spans="1:10" ht="20.100000000000001" customHeight="1" thickBot="1">
      <c r="A51" s="320" t="s">
        <v>17</v>
      </c>
      <c r="B51" s="321"/>
      <c r="C51" s="321"/>
      <c r="D51" s="321"/>
      <c r="E51" s="321"/>
      <c r="F51" s="321"/>
      <c r="G51" s="321"/>
      <c r="H51" s="321"/>
      <c r="I51" s="321"/>
      <c r="J51" s="322"/>
    </row>
    <row r="52" spans="1:10" ht="20.100000000000001" customHeight="1" thickBot="1">
      <c r="A52" s="4" t="s">
        <v>23</v>
      </c>
      <c r="B52" s="18">
        <v>68715</v>
      </c>
      <c r="C52" s="19">
        <v>3372</v>
      </c>
      <c r="D52" s="19">
        <v>11831</v>
      </c>
      <c r="E52" s="19">
        <v>36102</v>
      </c>
      <c r="F52" s="19">
        <v>3732</v>
      </c>
      <c r="G52" s="19">
        <v>5823</v>
      </c>
      <c r="H52" s="19">
        <v>4673</v>
      </c>
      <c r="I52" s="19">
        <f>SUM(B52:H52)</f>
        <v>134248</v>
      </c>
      <c r="J52" s="19">
        <v>37550</v>
      </c>
    </row>
    <row r="53" spans="1:10" ht="20.100000000000001" customHeight="1" thickBot="1">
      <c r="A53" s="5" t="s">
        <v>22</v>
      </c>
      <c r="B53" s="20">
        <v>0</v>
      </c>
      <c r="C53" s="20">
        <v>0</v>
      </c>
      <c r="D53" s="20">
        <v>2000</v>
      </c>
      <c r="E53" s="20">
        <v>0</v>
      </c>
      <c r="F53" s="20">
        <v>0</v>
      </c>
      <c r="G53" s="20">
        <v>0</v>
      </c>
      <c r="H53" s="20">
        <v>0</v>
      </c>
      <c r="I53" s="20">
        <v>2000</v>
      </c>
      <c r="J53" s="21">
        <v>0</v>
      </c>
    </row>
    <row r="54" spans="1:10" ht="20.100000000000001" customHeight="1" thickBot="1">
      <c r="A54" s="6" t="s">
        <v>12</v>
      </c>
      <c r="B54" s="60"/>
      <c r="C54" s="60"/>
      <c r="D54" s="60">
        <v>16.899999999999999</v>
      </c>
      <c r="E54" s="60"/>
      <c r="F54" s="60"/>
      <c r="G54" s="60"/>
      <c r="H54" s="60"/>
      <c r="I54" s="61">
        <v>1.49</v>
      </c>
      <c r="J54" s="62"/>
    </row>
    <row r="55" spans="1:10" ht="20.100000000000001" customHeight="1" thickBot="1">
      <c r="A55" s="7" t="s">
        <v>24</v>
      </c>
      <c r="B55" s="22"/>
      <c r="C55" s="23"/>
      <c r="D55" s="23">
        <f>D56*D53</f>
        <v>10640</v>
      </c>
      <c r="E55" s="23"/>
      <c r="F55" s="23"/>
      <c r="G55" s="23"/>
      <c r="H55" s="24"/>
      <c r="I55" s="25">
        <v>10640</v>
      </c>
      <c r="J55" s="26"/>
    </row>
    <row r="56" spans="1:10" ht="20.100000000000001" customHeight="1" thickBot="1">
      <c r="A56" s="8" t="s">
        <v>11</v>
      </c>
      <c r="B56" s="30"/>
      <c r="C56" s="27"/>
      <c r="D56" s="27">
        <v>5.32</v>
      </c>
      <c r="E56" s="27"/>
      <c r="F56" s="27"/>
      <c r="G56" s="27"/>
      <c r="H56" s="28"/>
      <c r="I56" s="29">
        <v>5.32</v>
      </c>
      <c r="J56" s="30"/>
    </row>
    <row r="57" spans="1:10" ht="20.100000000000001" customHeight="1" thickBot="1">
      <c r="A57" s="320" t="s">
        <v>18</v>
      </c>
      <c r="B57" s="321"/>
      <c r="C57" s="321"/>
      <c r="D57" s="321"/>
      <c r="E57" s="321"/>
      <c r="F57" s="321"/>
      <c r="G57" s="321"/>
      <c r="H57" s="321"/>
      <c r="I57" s="321"/>
      <c r="J57" s="322"/>
    </row>
    <row r="58" spans="1:10" ht="20.100000000000001" customHeight="1" thickBot="1">
      <c r="A58" s="52" t="s">
        <v>23</v>
      </c>
      <c r="B58" s="50">
        <v>109513</v>
      </c>
      <c r="C58" s="51">
        <v>4616</v>
      </c>
      <c r="D58" s="51">
        <v>5943</v>
      </c>
      <c r="E58" s="51">
        <v>34930</v>
      </c>
      <c r="F58" s="51">
        <v>2039</v>
      </c>
      <c r="G58" s="51">
        <v>1193</v>
      </c>
      <c r="H58" s="51">
        <v>1837</v>
      </c>
      <c r="I58" s="51">
        <f>SUM(B58:H58)</f>
        <v>160071</v>
      </c>
      <c r="J58" s="51">
        <v>35273</v>
      </c>
    </row>
    <row r="59" spans="1:10" ht="20.100000000000001" customHeight="1" thickBot="1">
      <c r="A59" s="53" t="s">
        <v>22</v>
      </c>
      <c r="B59" s="34">
        <v>7377</v>
      </c>
      <c r="C59" s="34">
        <v>0</v>
      </c>
      <c r="D59" s="34">
        <v>2270</v>
      </c>
      <c r="E59" s="34">
        <v>136</v>
      </c>
      <c r="F59" s="34">
        <v>0</v>
      </c>
      <c r="G59" s="34">
        <v>0</v>
      </c>
      <c r="H59" s="34">
        <v>0</v>
      </c>
      <c r="I59" s="34">
        <f>SUM(B59:H59)</f>
        <v>9783</v>
      </c>
      <c r="J59" s="35">
        <v>2964</v>
      </c>
    </row>
    <row r="60" spans="1:10" ht="20.100000000000001" customHeight="1" thickBot="1">
      <c r="A60" s="54" t="s">
        <v>12</v>
      </c>
      <c r="B60" s="64">
        <v>6.73</v>
      </c>
      <c r="C60" s="64"/>
      <c r="D60" s="64">
        <v>38.200000000000003</v>
      </c>
      <c r="E60" s="64">
        <v>0.39</v>
      </c>
      <c r="F60" s="64"/>
      <c r="G60" s="64"/>
      <c r="H60" s="64"/>
      <c r="I60" s="66">
        <v>6.11</v>
      </c>
      <c r="J60" s="67">
        <v>8.4</v>
      </c>
    </row>
    <row r="61" spans="1:10" ht="20.100000000000001" customHeight="1" thickBot="1">
      <c r="A61" s="55" t="s">
        <v>24</v>
      </c>
      <c r="B61" s="37">
        <v>37327.620000000003</v>
      </c>
      <c r="C61" s="38"/>
      <c r="D61" s="38">
        <v>11781.3</v>
      </c>
      <c r="E61" s="38">
        <v>527.67999999999995</v>
      </c>
      <c r="F61" s="38"/>
      <c r="G61" s="38"/>
      <c r="H61" s="39"/>
      <c r="I61" s="44">
        <f>SUM(B61:H61)</f>
        <v>49636.6</v>
      </c>
      <c r="J61" s="45">
        <v>8151</v>
      </c>
    </row>
    <row r="62" spans="1:10" ht="20.100000000000001" customHeight="1" thickBot="1">
      <c r="A62" s="56" t="s">
        <v>11</v>
      </c>
      <c r="B62" s="42">
        <v>5.0599999999999996</v>
      </c>
      <c r="C62" s="41"/>
      <c r="D62" s="41">
        <v>5.19</v>
      </c>
      <c r="E62" s="41">
        <v>3.88</v>
      </c>
      <c r="F62" s="41"/>
      <c r="G62" s="41"/>
      <c r="H62" s="46"/>
      <c r="I62" s="47">
        <v>5.0739999999999998</v>
      </c>
      <c r="J62" s="42">
        <v>2.75</v>
      </c>
    </row>
    <row r="63" spans="1:10" ht="20.100000000000001" customHeight="1" thickBot="1">
      <c r="A63" s="320" t="s">
        <v>19</v>
      </c>
      <c r="B63" s="321"/>
      <c r="C63" s="321"/>
      <c r="D63" s="321"/>
      <c r="E63" s="321"/>
      <c r="F63" s="321"/>
      <c r="G63" s="321"/>
      <c r="H63" s="321"/>
      <c r="I63" s="321"/>
      <c r="J63" s="322"/>
    </row>
    <row r="64" spans="1:10" ht="20.100000000000001" customHeight="1" thickBot="1">
      <c r="A64" s="4" t="s">
        <v>23</v>
      </c>
      <c r="B64" s="18">
        <v>49414</v>
      </c>
      <c r="C64" s="19">
        <v>2792</v>
      </c>
      <c r="D64" s="19">
        <v>2856</v>
      </c>
      <c r="E64" s="19">
        <v>34506</v>
      </c>
      <c r="F64" s="19">
        <v>936</v>
      </c>
      <c r="G64" s="19">
        <v>1880</v>
      </c>
      <c r="H64" s="19">
        <v>1431</v>
      </c>
      <c r="I64" s="19">
        <f>SUM(B64:H64)</f>
        <v>93815</v>
      </c>
      <c r="J64" s="19">
        <v>23147</v>
      </c>
    </row>
    <row r="65" spans="1:12" ht="20.100000000000001" customHeight="1" thickBot="1">
      <c r="A65" s="5" t="s">
        <v>22</v>
      </c>
      <c r="B65" s="20">
        <v>0</v>
      </c>
      <c r="C65" s="20">
        <v>0</v>
      </c>
      <c r="D65" s="20">
        <v>401</v>
      </c>
      <c r="E65" s="20">
        <v>0</v>
      </c>
      <c r="F65" s="20">
        <v>0</v>
      </c>
      <c r="G65" s="20">
        <v>0</v>
      </c>
      <c r="H65" s="20">
        <v>0</v>
      </c>
      <c r="I65" s="20">
        <v>401</v>
      </c>
      <c r="J65" s="21">
        <v>0</v>
      </c>
    </row>
    <row r="66" spans="1:12" ht="20.100000000000001" customHeight="1" thickBot="1">
      <c r="A66" s="6" t="s">
        <v>12</v>
      </c>
      <c r="B66" s="60"/>
      <c r="C66" s="60"/>
      <c r="D66" s="60">
        <v>14</v>
      </c>
      <c r="E66" s="60"/>
      <c r="F66" s="60"/>
      <c r="G66" s="60"/>
      <c r="H66" s="60"/>
      <c r="I66" s="61">
        <v>0.43</v>
      </c>
      <c r="J66" s="62"/>
    </row>
    <row r="67" spans="1:12" ht="20.100000000000001" customHeight="1" thickBot="1">
      <c r="A67" s="7" t="s">
        <v>24</v>
      </c>
      <c r="B67" s="22"/>
      <c r="C67" s="23"/>
      <c r="D67" s="23">
        <v>2508</v>
      </c>
      <c r="E67" s="23"/>
      <c r="F67" s="23"/>
      <c r="G67" s="23"/>
      <c r="H67" s="24"/>
      <c r="I67" s="25">
        <v>2508</v>
      </c>
      <c r="J67" s="26"/>
    </row>
    <row r="68" spans="1:12" ht="20.100000000000001" customHeight="1" thickBot="1">
      <c r="A68" s="88" t="s">
        <v>11</v>
      </c>
      <c r="B68" s="95"/>
      <c r="C68" s="96"/>
      <c r="D68" s="96">
        <v>6.25</v>
      </c>
      <c r="E68" s="96"/>
      <c r="F68" s="96"/>
      <c r="G68" s="96"/>
      <c r="H68" s="97"/>
      <c r="I68" s="98">
        <v>6.25</v>
      </c>
      <c r="J68" s="95"/>
    </row>
    <row r="69" spans="1:12" ht="20.100000000000001" customHeight="1" thickBot="1">
      <c r="A69" s="323" t="s">
        <v>32</v>
      </c>
      <c r="B69" s="324"/>
      <c r="C69" s="324"/>
      <c r="D69" s="324"/>
      <c r="E69" s="324"/>
      <c r="F69" s="324"/>
      <c r="G69" s="324"/>
      <c r="H69" s="324"/>
      <c r="I69" s="324"/>
      <c r="J69" s="325"/>
    </row>
    <row r="70" spans="1:12" ht="20.100000000000001" customHeight="1" thickBot="1">
      <c r="A70" s="4" t="s">
        <v>23</v>
      </c>
      <c r="B70" s="18">
        <v>32619</v>
      </c>
      <c r="C70" s="19">
        <v>2393</v>
      </c>
      <c r="D70" s="17">
        <v>2649</v>
      </c>
      <c r="E70" s="19">
        <v>8634</v>
      </c>
      <c r="F70" s="19">
        <v>99</v>
      </c>
      <c r="G70" s="19">
        <v>1163</v>
      </c>
      <c r="H70" s="19">
        <v>462</v>
      </c>
      <c r="I70" s="19">
        <f>SUM(B70:H70)</f>
        <v>48019</v>
      </c>
      <c r="J70" s="19">
        <v>12608</v>
      </c>
    </row>
    <row r="71" spans="1:12" ht="20.100000000000001" customHeight="1" thickBot="1">
      <c r="A71" s="5" t="s">
        <v>22</v>
      </c>
      <c r="B71" s="20">
        <v>0</v>
      </c>
      <c r="C71" s="20">
        <v>0</v>
      </c>
      <c r="D71" s="48">
        <v>1493</v>
      </c>
      <c r="E71" s="20">
        <v>0</v>
      </c>
      <c r="F71" s="20">
        <v>0</v>
      </c>
      <c r="G71" s="20">
        <v>0</v>
      </c>
      <c r="H71" s="20">
        <v>0</v>
      </c>
      <c r="I71" s="20">
        <v>1493</v>
      </c>
      <c r="J71" s="21">
        <v>0</v>
      </c>
    </row>
    <row r="72" spans="1:12" ht="20.100000000000001" customHeight="1" thickBot="1">
      <c r="A72" s="6" t="s">
        <v>12</v>
      </c>
      <c r="B72" s="60"/>
      <c r="C72" s="60"/>
      <c r="D72" s="69">
        <v>56.36</v>
      </c>
      <c r="E72" s="60"/>
      <c r="F72" s="60"/>
      <c r="G72" s="60"/>
      <c r="H72" s="60"/>
      <c r="I72" s="61">
        <v>3.11</v>
      </c>
      <c r="J72" s="62"/>
    </row>
    <row r="73" spans="1:12" ht="20.100000000000001" customHeight="1" thickBot="1">
      <c r="A73" s="7" t="s">
        <v>24</v>
      </c>
      <c r="B73" s="22"/>
      <c r="C73" s="23"/>
      <c r="D73" s="49">
        <v>8515</v>
      </c>
      <c r="E73" s="23"/>
      <c r="F73" s="23"/>
      <c r="G73" s="23"/>
      <c r="H73" s="24"/>
      <c r="I73" s="25">
        <v>8515</v>
      </c>
      <c r="J73" s="26"/>
    </row>
    <row r="74" spans="1:12" ht="20.100000000000001" customHeight="1" thickBot="1">
      <c r="A74" s="8" t="s">
        <v>11</v>
      </c>
      <c r="B74" s="82"/>
      <c r="C74" s="76"/>
      <c r="D74" s="86">
        <v>5.7</v>
      </c>
      <c r="E74" s="76"/>
      <c r="F74" s="76"/>
      <c r="G74" s="76"/>
      <c r="H74" s="77"/>
      <c r="I74" s="78">
        <v>5.7</v>
      </c>
      <c r="J74" s="82"/>
    </row>
    <row r="75" spans="1:12" ht="20.100000000000001" customHeight="1" thickBot="1">
      <c r="A75" s="320" t="s">
        <v>31</v>
      </c>
      <c r="B75" s="321"/>
      <c r="C75" s="321"/>
      <c r="D75" s="321"/>
      <c r="E75" s="321"/>
      <c r="F75" s="321"/>
      <c r="G75" s="321"/>
      <c r="H75" s="321"/>
      <c r="I75" s="321"/>
      <c r="J75" s="322"/>
    </row>
    <row r="76" spans="1:12" ht="20.100000000000001" customHeight="1" thickBot="1">
      <c r="A76" s="4" t="s">
        <v>23</v>
      </c>
      <c r="B76" s="57">
        <v>38415</v>
      </c>
      <c r="C76" s="58">
        <v>2426</v>
      </c>
      <c r="D76" s="58">
        <v>5170</v>
      </c>
      <c r="E76" s="58">
        <v>13645</v>
      </c>
      <c r="F76" s="32">
        <v>892</v>
      </c>
      <c r="G76" s="58">
        <v>2145</v>
      </c>
      <c r="H76" s="58">
        <v>1485</v>
      </c>
      <c r="I76" s="58">
        <f>SUM(B76:H76)</f>
        <v>64178</v>
      </c>
      <c r="J76" s="32">
        <v>17373</v>
      </c>
      <c r="L76" s="114"/>
    </row>
    <row r="77" spans="1:12" ht="20.100000000000001" customHeight="1" thickBot="1">
      <c r="A77" s="5" t="s">
        <v>22</v>
      </c>
      <c r="B77" s="34">
        <v>0</v>
      </c>
      <c r="C77" s="34">
        <v>0</v>
      </c>
      <c r="D77" s="34">
        <v>290</v>
      </c>
      <c r="E77" s="34">
        <v>0</v>
      </c>
      <c r="F77" s="34">
        <v>0</v>
      </c>
      <c r="G77" s="34">
        <v>0</v>
      </c>
      <c r="H77" s="34">
        <v>0</v>
      </c>
      <c r="I77" s="34">
        <v>290</v>
      </c>
      <c r="J77" s="35">
        <v>0</v>
      </c>
    </row>
    <row r="78" spans="1:12" ht="20.100000000000001" customHeight="1" thickBot="1">
      <c r="A78" s="6" t="s">
        <v>12</v>
      </c>
      <c r="B78" s="64"/>
      <c r="C78" s="64"/>
      <c r="D78" s="64">
        <v>5.6</v>
      </c>
      <c r="E78" s="65"/>
      <c r="F78" s="65"/>
      <c r="G78" s="65"/>
      <c r="H78" s="65"/>
      <c r="I78" s="68">
        <v>0.42</v>
      </c>
      <c r="J78" s="67"/>
    </row>
    <row r="79" spans="1:12" ht="20.100000000000001" customHeight="1" thickBot="1">
      <c r="A79" s="7" t="s">
        <v>24</v>
      </c>
      <c r="B79" s="37"/>
      <c r="C79" s="38"/>
      <c r="D79" s="59">
        <v>1682</v>
      </c>
      <c r="E79" s="38"/>
      <c r="F79" s="38"/>
      <c r="G79" s="38"/>
      <c r="H79" s="39"/>
      <c r="I79" s="44">
        <v>1682</v>
      </c>
      <c r="J79" s="45"/>
    </row>
    <row r="80" spans="1:12" ht="20.100000000000001" customHeight="1" thickBot="1">
      <c r="A80" s="8" t="s">
        <v>11</v>
      </c>
      <c r="B80" s="71"/>
      <c r="C80" s="70"/>
      <c r="D80" s="70">
        <v>5.8</v>
      </c>
      <c r="E80" s="70"/>
      <c r="F80" s="70"/>
      <c r="G80" s="70"/>
      <c r="H80" s="73"/>
      <c r="I80" s="75">
        <v>5.8</v>
      </c>
      <c r="J80" s="71"/>
    </row>
    <row r="81" spans="1:12" ht="15.7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5" thickBot="1">
      <c r="A84" s="316" t="s">
        <v>25</v>
      </c>
      <c r="B84" s="316"/>
      <c r="C84" s="316"/>
      <c r="D84" s="316"/>
      <c r="E84" s="316"/>
      <c r="F84" s="316"/>
      <c r="G84" s="316"/>
      <c r="H84" s="316"/>
      <c r="I84" s="316"/>
      <c r="J84" s="316"/>
    </row>
    <row r="85" spans="1:12" ht="16.5" thickBot="1">
      <c r="A85" s="317" t="s">
        <v>26</v>
      </c>
      <c r="B85" s="318"/>
      <c r="C85" s="318"/>
      <c r="D85" s="318"/>
      <c r="E85" s="318"/>
      <c r="F85" s="318"/>
      <c r="G85" s="318"/>
      <c r="H85" s="318"/>
      <c r="I85" s="318"/>
      <c r="J85" s="319"/>
    </row>
    <row r="86" spans="1:12" ht="27" thickTop="1" thickBot="1">
      <c r="A86" s="12" t="s">
        <v>27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2" ht="16.5" thickTop="1" thickBot="1">
      <c r="A87" s="115" t="s">
        <v>23</v>
      </c>
      <c r="B87" s="171">
        <f t="shared" ref="B87:J87" si="0">B76+B70+B64+B58+B52+B46+B40+B34+B28+B22+B16+B10+B4</f>
        <v>778199</v>
      </c>
      <c r="C87" s="171">
        <f t="shared" si="0"/>
        <v>51619</v>
      </c>
      <c r="D87" s="171">
        <f t="shared" si="0"/>
        <v>104540</v>
      </c>
      <c r="E87" s="171">
        <f t="shared" si="0"/>
        <v>261405</v>
      </c>
      <c r="F87" s="171">
        <f t="shared" si="0"/>
        <v>21980</v>
      </c>
      <c r="G87" s="171">
        <f t="shared" si="0"/>
        <v>42397</v>
      </c>
      <c r="H87" s="171">
        <f t="shared" si="0"/>
        <v>42890</v>
      </c>
      <c r="I87" s="171">
        <f t="shared" si="0"/>
        <v>1303030</v>
      </c>
      <c r="J87" s="171">
        <f t="shared" si="0"/>
        <v>366179</v>
      </c>
    </row>
    <row r="88" spans="1:12" ht="15.75" thickBot="1">
      <c r="A88" s="15" t="s">
        <v>22</v>
      </c>
      <c r="B88" s="172">
        <f t="shared" ref="B88:J88" si="1">B77+B71+B65+B59+B53+B47+B41+B35+B29+B23+B17+B11+B5</f>
        <v>9189.7199999999993</v>
      </c>
      <c r="C88" s="172">
        <f t="shared" si="1"/>
        <v>128.12</v>
      </c>
      <c r="D88" s="172">
        <f t="shared" si="1"/>
        <v>25611.08</v>
      </c>
      <c r="E88" s="172">
        <f t="shared" si="1"/>
        <v>136</v>
      </c>
      <c r="F88" s="172">
        <f t="shared" si="1"/>
        <v>0</v>
      </c>
      <c r="G88" s="172">
        <f t="shared" si="1"/>
        <v>0</v>
      </c>
      <c r="H88" s="172">
        <f t="shared" si="1"/>
        <v>0</v>
      </c>
      <c r="I88" s="172">
        <f t="shared" si="1"/>
        <v>35064.92</v>
      </c>
      <c r="J88" s="172">
        <f t="shared" si="1"/>
        <v>2964</v>
      </c>
      <c r="L88" s="87"/>
    </row>
    <row r="89" spans="1:12" ht="15.75" thickBot="1">
      <c r="A89" s="16" t="s">
        <v>12</v>
      </c>
      <c r="B89" s="172">
        <f>(B88/B87)*100</f>
        <v>1.1808958890977757</v>
      </c>
      <c r="C89" s="172">
        <f t="shared" ref="C89:J89" si="2">(C88/C87)*100</f>
        <v>0.24820318099924446</v>
      </c>
      <c r="D89" s="172">
        <f t="shared" si="2"/>
        <v>24.4988329825904</v>
      </c>
      <c r="E89" s="172">
        <f t="shared" si="2"/>
        <v>5.2026548841835468E-2</v>
      </c>
      <c r="F89" s="172">
        <f t="shared" si="2"/>
        <v>0</v>
      </c>
      <c r="G89" s="172">
        <f t="shared" si="2"/>
        <v>0</v>
      </c>
      <c r="H89" s="172">
        <f t="shared" si="2"/>
        <v>0</v>
      </c>
      <c r="I89" s="172">
        <f t="shared" si="2"/>
        <v>2.69102937000683</v>
      </c>
      <c r="J89" s="172">
        <f t="shared" si="2"/>
        <v>0.80944019181875526</v>
      </c>
    </row>
    <row r="90" spans="1:12" ht="15.75" thickBot="1">
      <c r="A90" s="116" t="s">
        <v>24</v>
      </c>
      <c r="B90" s="172">
        <f>B79+B73+B67+B61+B55+B49+B43+B37+B31+B25+B19+B13+B7</f>
        <v>48342.94</v>
      </c>
      <c r="C90" s="172">
        <f t="shared" ref="C90:J90" si="3">C79+C73+C67+C61+C55+C49+C43+C37+C31+C25+C19+C13+C7</f>
        <v>832.78</v>
      </c>
      <c r="D90" s="172">
        <f t="shared" si="3"/>
        <v>145659.26</v>
      </c>
      <c r="E90" s="172">
        <f t="shared" si="3"/>
        <v>527.67999999999995</v>
      </c>
      <c r="F90" s="172">
        <f t="shared" si="3"/>
        <v>0</v>
      </c>
      <c r="G90" s="172">
        <f t="shared" si="3"/>
        <v>0</v>
      </c>
      <c r="H90" s="172">
        <f t="shared" si="3"/>
        <v>0</v>
      </c>
      <c r="I90" s="172">
        <f t="shared" si="3"/>
        <v>195362.66</v>
      </c>
      <c r="J90" s="172">
        <f t="shared" si="3"/>
        <v>8151</v>
      </c>
    </row>
    <row r="91" spans="1:12" ht="15.75" thickBot="1">
      <c r="A91" s="16" t="s">
        <v>11</v>
      </c>
      <c r="B91" s="172">
        <v>5.26</v>
      </c>
      <c r="C91" s="173">
        <f>C90/C88</f>
        <v>6.5</v>
      </c>
      <c r="D91" s="173">
        <v>5.69</v>
      </c>
      <c r="E91" s="173">
        <f>E90/E88</f>
        <v>3.8799999999999994</v>
      </c>
      <c r="F91" s="173">
        <v>0</v>
      </c>
      <c r="G91" s="173">
        <v>0</v>
      </c>
      <c r="H91" s="173">
        <v>0</v>
      </c>
      <c r="I91" s="173">
        <v>5.57</v>
      </c>
      <c r="J91" s="173">
        <f>J90/J88</f>
        <v>2.75</v>
      </c>
    </row>
    <row r="93" spans="1:12">
      <c r="B93" s="72"/>
      <c r="C93" s="87"/>
      <c r="D93" s="72"/>
      <c r="I93" s="72"/>
    </row>
  </sheetData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1"/>
  <sheetViews>
    <sheetView topLeftCell="A76" workbookViewId="0">
      <selection activeCell="H99" sqref="H99"/>
    </sheetView>
  </sheetViews>
  <sheetFormatPr defaultRowHeight="15"/>
  <cols>
    <col min="1" max="1" width="34.42578125" customWidth="1"/>
    <col min="2" max="2" width="17" customWidth="1"/>
    <col min="3" max="10" width="12.7109375" customWidth="1"/>
    <col min="11" max="11" width="14.28515625" customWidth="1"/>
    <col min="12" max="12" width="11.85546875" bestFit="1" customWidth="1"/>
  </cols>
  <sheetData>
    <row r="1" spans="1:12" ht="16.5" thickBot="1">
      <c r="A1" s="316" t="s">
        <v>13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2" ht="30.75" thickBot="1">
      <c r="A2" s="1" t="s">
        <v>34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  <c r="J2" s="11" t="s">
        <v>9</v>
      </c>
    </row>
    <row r="3" spans="1:12" ht="17.25" thickTop="1" thickBot="1">
      <c r="A3" s="326" t="s">
        <v>28</v>
      </c>
      <c r="B3" s="327"/>
      <c r="C3" s="327"/>
      <c r="D3" s="327"/>
      <c r="E3" s="327"/>
      <c r="F3" s="327"/>
      <c r="G3" s="327"/>
      <c r="H3" s="327"/>
      <c r="I3" s="327"/>
      <c r="J3" s="328"/>
    </row>
    <row r="4" spans="1:12" ht="16.5" thickBot="1">
      <c r="A4" s="4" t="s">
        <v>23</v>
      </c>
      <c r="B4" s="101">
        <f>3909+164363</f>
        <v>168272</v>
      </c>
      <c r="C4" s="102">
        <f>275+12537</f>
        <v>12812</v>
      </c>
      <c r="D4" s="102">
        <f>265+21231</f>
        <v>21496</v>
      </c>
      <c r="E4" s="102">
        <f>1524+50099</f>
        <v>51623</v>
      </c>
      <c r="F4" s="102">
        <f>60+3682</f>
        <v>3742</v>
      </c>
      <c r="G4" s="102">
        <f>124+5676</f>
        <v>5800</v>
      </c>
      <c r="H4" s="102">
        <f>59+5817</f>
        <v>5876</v>
      </c>
      <c r="I4" s="102">
        <f>SUM(B4:H4)</f>
        <v>269621</v>
      </c>
      <c r="J4" s="102">
        <f>2020+82423</f>
        <v>84443</v>
      </c>
    </row>
    <row r="5" spans="1:12" ht="16.5" thickBot="1">
      <c r="A5" s="5" t="s">
        <v>22</v>
      </c>
      <c r="B5" s="119">
        <v>2627</v>
      </c>
      <c r="C5" s="120">
        <v>227</v>
      </c>
      <c r="D5" s="121">
        <v>17894</v>
      </c>
      <c r="E5" s="120">
        <v>308</v>
      </c>
      <c r="F5" s="120">
        <v>0</v>
      </c>
      <c r="G5" s="120">
        <v>0</v>
      </c>
      <c r="H5" s="120">
        <v>643</v>
      </c>
      <c r="I5" s="121">
        <v>21699</v>
      </c>
      <c r="J5" s="122">
        <v>3691</v>
      </c>
      <c r="L5" s="114"/>
    </row>
    <row r="6" spans="1:12" ht="16.5" thickBot="1">
      <c r="A6" s="6" t="s">
        <v>12</v>
      </c>
      <c r="B6" s="123">
        <v>1.56</v>
      </c>
      <c r="C6" s="103">
        <v>1.77</v>
      </c>
      <c r="D6" s="103">
        <v>83.24</v>
      </c>
      <c r="E6" s="103">
        <v>0.6</v>
      </c>
      <c r="F6" s="103">
        <v>0</v>
      </c>
      <c r="G6" s="103">
        <v>0</v>
      </c>
      <c r="H6" s="103">
        <v>10.94</v>
      </c>
      <c r="I6" s="103">
        <v>8.0500000000000007</v>
      </c>
      <c r="J6" s="104">
        <v>4.37</v>
      </c>
    </row>
    <row r="7" spans="1:12" ht="16.5" thickBot="1">
      <c r="A7" s="7" t="s">
        <v>24</v>
      </c>
      <c r="B7" s="124">
        <v>14732</v>
      </c>
      <c r="C7" s="125">
        <v>1418</v>
      </c>
      <c r="D7" s="125">
        <v>100190</v>
      </c>
      <c r="E7" s="125">
        <v>2065</v>
      </c>
      <c r="F7" s="109">
        <v>0</v>
      </c>
      <c r="G7" s="109">
        <v>0</v>
      </c>
      <c r="H7" s="125">
        <v>3251</v>
      </c>
      <c r="I7" s="125">
        <v>121656</v>
      </c>
      <c r="J7" s="126">
        <v>13299</v>
      </c>
      <c r="L7" s="114"/>
    </row>
    <row r="8" spans="1:12" ht="16.5" thickBot="1">
      <c r="A8" s="8" t="s">
        <v>11</v>
      </c>
      <c r="B8" s="127">
        <v>5.61</v>
      </c>
      <c r="C8" s="128">
        <v>6.25</v>
      </c>
      <c r="D8" s="128">
        <v>5.6</v>
      </c>
      <c r="E8" s="128">
        <v>6.7</v>
      </c>
      <c r="F8" s="128">
        <v>0</v>
      </c>
      <c r="G8" s="128">
        <v>0</v>
      </c>
      <c r="H8" s="128">
        <v>5.0599999999999996</v>
      </c>
      <c r="I8" s="128">
        <v>5.61</v>
      </c>
      <c r="J8" s="128">
        <v>3.6</v>
      </c>
    </row>
    <row r="9" spans="1:12" ht="16.5" thickBot="1">
      <c r="A9" s="320" t="s">
        <v>10</v>
      </c>
      <c r="B9" s="321"/>
      <c r="C9" s="321"/>
      <c r="D9" s="321"/>
      <c r="E9" s="321"/>
      <c r="F9" s="321"/>
      <c r="G9" s="321"/>
      <c r="H9" s="321"/>
      <c r="I9" s="321"/>
      <c r="J9" s="322"/>
    </row>
    <row r="10" spans="1:12" ht="16.5" thickBot="1">
      <c r="A10" s="4" t="s">
        <v>23</v>
      </c>
      <c r="B10" s="101">
        <v>72823</v>
      </c>
      <c r="C10" s="102">
        <v>4933</v>
      </c>
      <c r="D10" s="102">
        <v>16821</v>
      </c>
      <c r="E10" s="102">
        <v>19957</v>
      </c>
      <c r="F10" s="102">
        <v>3462</v>
      </c>
      <c r="G10" s="102">
        <v>10527</v>
      </c>
      <c r="H10" s="102">
        <v>8966</v>
      </c>
      <c r="I10" s="102">
        <f>SUM(B10:H10)</f>
        <v>137489</v>
      </c>
      <c r="J10" s="102">
        <v>40143</v>
      </c>
    </row>
    <row r="11" spans="1:12" ht="16.5" thickBot="1">
      <c r="A11" s="5" t="s">
        <v>22</v>
      </c>
      <c r="B11" s="103">
        <v>704</v>
      </c>
      <c r="C11" s="103">
        <v>0</v>
      </c>
      <c r="D11" s="129">
        <v>15022</v>
      </c>
      <c r="E11" s="103">
        <v>0</v>
      </c>
      <c r="F11" s="103">
        <v>0</v>
      </c>
      <c r="G11" s="103">
        <v>0</v>
      </c>
      <c r="H11" s="103">
        <v>0</v>
      </c>
      <c r="I11" s="129">
        <v>15726</v>
      </c>
      <c r="J11" s="130">
        <v>1859.7</v>
      </c>
    </row>
    <row r="12" spans="1:12" ht="16.5" thickBot="1">
      <c r="A12" s="6" t="s">
        <v>12</v>
      </c>
      <c r="B12" s="105">
        <v>0.97</v>
      </c>
      <c r="C12" s="105">
        <v>0</v>
      </c>
      <c r="D12" s="105">
        <v>89.3</v>
      </c>
      <c r="E12" s="105">
        <v>0</v>
      </c>
      <c r="F12" s="105">
        <v>0</v>
      </c>
      <c r="G12" s="105">
        <v>0</v>
      </c>
      <c r="H12" s="105">
        <v>0</v>
      </c>
      <c r="I12" s="106">
        <v>11.44</v>
      </c>
      <c r="J12" s="107">
        <v>4.63</v>
      </c>
    </row>
    <row r="13" spans="1:12" ht="16.5" thickBot="1">
      <c r="A13" s="7" t="s">
        <v>24</v>
      </c>
      <c r="B13" s="169">
        <v>3773.3</v>
      </c>
      <c r="C13" s="109">
        <v>0</v>
      </c>
      <c r="D13" s="125">
        <v>83219</v>
      </c>
      <c r="E13" s="109">
        <v>0</v>
      </c>
      <c r="F13" s="109">
        <v>0</v>
      </c>
      <c r="G13" s="109">
        <v>0</v>
      </c>
      <c r="H13" s="110">
        <v>0</v>
      </c>
      <c r="I13" s="131">
        <v>86992.4</v>
      </c>
      <c r="J13" s="132">
        <v>5880.4</v>
      </c>
      <c r="K13" s="114"/>
    </row>
    <row r="14" spans="1:12" ht="16.5" thickBot="1">
      <c r="A14" s="8" t="s">
        <v>11</v>
      </c>
      <c r="B14" s="133">
        <v>5.36</v>
      </c>
      <c r="C14" s="134">
        <v>0</v>
      </c>
      <c r="D14" s="134">
        <v>5.54</v>
      </c>
      <c r="E14" s="134">
        <v>0</v>
      </c>
      <c r="F14" s="134">
        <v>0</v>
      </c>
      <c r="G14" s="134">
        <v>0</v>
      </c>
      <c r="H14" s="135">
        <v>0</v>
      </c>
      <c r="I14" s="136">
        <v>5.53</v>
      </c>
      <c r="J14" s="133">
        <v>3.16</v>
      </c>
    </row>
    <row r="15" spans="1:12" ht="16.5" thickBot="1">
      <c r="A15" s="320" t="s">
        <v>29</v>
      </c>
      <c r="B15" s="321"/>
      <c r="C15" s="321"/>
      <c r="D15" s="321"/>
      <c r="E15" s="321"/>
      <c r="F15" s="321"/>
      <c r="G15" s="321"/>
      <c r="H15" s="321"/>
      <c r="I15" s="321"/>
      <c r="J15" s="322"/>
    </row>
    <row r="16" spans="1:12" ht="16.5" thickBot="1">
      <c r="A16" s="4" t="s">
        <v>23</v>
      </c>
      <c r="B16" s="137">
        <v>54210</v>
      </c>
      <c r="C16" s="105">
        <v>2671</v>
      </c>
      <c r="D16" s="138">
        <v>7803</v>
      </c>
      <c r="E16" s="105">
        <v>8357</v>
      </c>
      <c r="F16" s="105">
        <v>1725</v>
      </c>
      <c r="G16" s="105">
        <v>1954</v>
      </c>
      <c r="H16" s="105">
        <v>3944</v>
      </c>
      <c r="I16" s="105">
        <f>SUM(B16:H16)</f>
        <v>80664</v>
      </c>
      <c r="J16" s="105">
        <v>24614</v>
      </c>
    </row>
    <row r="17" spans="1:10" ht="16.5" thickBot="1">
      <c r="A17" s="5" t="s">
        <v>22</v>
      </c>
      <c r="B17" s="139">
        <v>1198</v>
      </c>
      <c r="C17" s="139">
        <v>0</v>
      </c>
      <c r="D17" s="139">
        <v>4776</v>
      </c>
      <c r="E17" s="139">
        <v>91</v>
      </c>
      <c r="F17" s="139">
        <v>0</v>
      </c>
      <c r="G17" s="139">
        <v>0</v>
      </c>
      <c r="H17" s="139">
        <v>0</v>
      </c>
      <c r="I17" s="139">
        <v>6065</v>
      </c>
      <c r="J17" s="140">
        <v>777</v>
      </c>
    </row>
    <row r="18" spans="1:10" ht="16.5" thickBot="1">
      <c r="A18" s="6" t="s">
        <v>12</v>
      </c>
      <c r="B18" s="141">
        <v>2.21</v>
      </c>
      <c r="C18" s="105">
        <v>0</v>
      </c>
      <c r="D18" s="105">
        <v>61.21</v>
      </c>
      <c r="E18" s="105">
        <v>1.0900000000000001</v>
      </c>
      <c r="F18" s="105">
        <v>0</v>
      </c>
      <c r="G18" s="105">
        <v>0</v>
      </c>
      <c r="H18" s="105">
        <v>0</v>
      </c>
      <c r="I18" s="105">
        <v>7.52</v>
      </c>
      <c r="J18" s="105">
        <v>3.16</v>
      </c>
    </row>
    <row r="19" spans="1:10" ht="16.5" thickBot="1">
      <c r="A19" s="7" t="s">
        <v>24</v>
      </c>
      <c r="B19" s="170">
        <v>8602</v>
      </c>
      <c r="C19" s="109">
        <v>0</v>
      </c>
      <c r="D19" s="109">
        <v>27996</v>
      </c>
      <c r="E19" s="109">
        <v>670</v>
      </c>
      <c r="F19" s="109">
        <v>0</v>
      </c>
      <c r="G19" s="109">
        <v>0</v>
      </c>
      <c r="H19" s="110">
        <v>0</v>
      </c>
      <c r="I19" s="113">
        <v>37268</v>
      </c>
      <c r="J19" s="108">
        <v>3080</v>
      </c>
    </row>
    <row r="20" spans="1:10" ht="16.5" thickBot="1">
      <c r="A20" s="88" t="s">
        <v>11</v>
      </c>
      <c r="B20" s="128">
        <v>7.18</v>
      </c>
      <c r="C20" s="128">
        <v>0</v>
      </c>
      <c r="D20" s="128">
        <v>5.86</v>
      </c>
      <c r="E20" s="128">
        <v>7.36</v>
      </c>
      <c r="F20" s="128">
        <v>0</v>
      </c>
      <c r="G20" s="128">
        <v>0</v>
      </c>
      <c r="H20" s="128">
        <v>0</v>
      </c>
      <c r="I20" s="128">
        <v>6.14</v>
      </c>
      <c r="J20" s="142">
        <v>3.96</v>
      </c>
    </row>
    <row r="21" spans="1:10" ht="16.5" thickBot="1">
      <c r="A21" s="323" t="s">
        <v>14</v>
      </c>
      <c r="B21" s="324"/>
      <c r="C21" s="324"/>
      <c r="D21" s="324"/>
      <c r="E21" s="324"/>
      <c r="F21" s="324"/>
      <c r="G21" s="324"/>
      <c r="H21" s="324"/>
      <c r="I21" s="324"/>
      <c r="J21" s="325"/>
    </row>
    <row r="22" spans="1:10" ht="16.5" thickBot="1">
      <c r="A22" s="4" t="s">
        <v>23</v>
      </c>
      <c r="B22" s="141">
        <v>10781</v>
      </c>
      <c r="C22" s="105">
        <v>494</v>
      </c>
      <c r="D22" s="105">
        <v>1319</v>
      </c>
      <c r="E22" s="105">
        <v>3214</v>
      </c>
      <c r="F22" s="105">
        <v>866</v>
      </c>
      <c r="G22" s="105">
        <v>1183</v>
      </c>
      <c r="H22" s="105">
        <v>1295</v>
      </c>
      <c r="I22" s="105">
        <f>SUM(B22:H22)</f>
        <v>19152</v>
      </c>
      <c r="J22" s="105">
        <v>6029</v>
      </c>
    </row>
    <row r="23" spans="1:10" ht="16.5" thickBot="1">
      <c r="A23" s="5" t="s">
        <v>22</v>
      </c>
      <c r="B23" s="103">
        <v>0</v>
      </c>
      <c r="C23" s="103">
        <v>0</v>
      </c>
      <c r="D23" s="103">
        <v>109</v>
      </c>
      <c r="E23" s="103">
        <v>0</v>
      </c>
      <c r="F23" s="103">
        <v>0</v>
      </c>
      <c r="G23" s="103">
        <v>0</v>
      </c>
      <c r="H23" s="103">
        <v>0</v>
      </c>
      <c r="I23" s="103">
        <v>109</v>
      </c>
      <c r="J23" s="104">
        <v>0</v>
      </c>
    </row>
    <row r="24" spans="1:10" ht="16.5" thickBot="1">
      <c r="A24" s="6" t="s">
        <v>12</v>
      </c>
      <c r="B24" s="143">
        <v>0</v>
      </c>
      <c r="C24" s="143">
        <v>0</v>
      </c>
      <c r="D24" s="144">
        <f>D23/D22*100</f>
        <v>8.2638362395754346</v>
      </c>
      <c r="E24" s="143">
        <v>0</v>
      </c>
      <c r="F24" s="144">
        <v>0</v>
      </c>
      <c r="G24" s="143">
        <v>0</v>
      </c>
      <c r="H24" s="143">
        <v>0</v>
      </c>
      <c r="I24" s="145">
        <f>I23/I22*100</f>
        <v>0.56913116123642438</v>
      </c>
      <c r="J24" s="146">
        <v>0</v>
      </c>
    </row>
    <row r="25" spans="1:10" ht="16.5" thickBot="1">
      <c r="A25" s="7" t="s">
        <v>24</v>
      </c>
      <c r="B25" s="170">
        <v>0</v>
      </c>
      <c r="C25" s="109">
        <v>0</v>
      </c>
      <c r="D25" s="109">
        <v>510</v>
      </c>
      <c r="E25" s="109">
        <v>0</v>
      </c>
      <c r="F25" s="109">
        <v>0</v>
      </c>
      <c r="G25" s="109">
        <v>0</v>
      </c>
      <c r="H25" s="110">
        <v>0</v>
      </c>
      <c r="I25" s="111">
        <v>510</v>
      </c>
      <c r="J25" s="112">
        <v>0</v>
      </c>
    </row>
    <row r="26" spans="1:10" ht="16.5" thickBot="1">
      <c r="A26" s="8" t="s">
        <v>11</v>
      </c>
      <c r="B26" s="147">
        <v>0</v>
      </c>
      <c r="C26" s="147">
        <v>0</v>
      </c>
      <c r="D26" s="147">
        <f>D25/D23</f>
        <v>4.6788990825688073</v>
      </c>
      <c r="E26" s="147">
        <v>0</v>
      </c>
      <c r="F26" s="147">
        <v>0</v>
      </c>
      <c r="G26" s="147">
        <v>0</v>
      </c>
      <c r="H26" s="148">
        <v>0</v>
      </c>
      <c r="I26" s="149">
        <v>4.68</v>
      </c>
      <c r="J26" s="150">
        <v>0</v>
      </c>
    </row>
    <row r="27" spans="1:10" ht="16.5" thickBot="1">
      <c r="A27" s="320" t="s">
        <v>30</v>
      </c>
      <c r="B27" s="321"/>
      <c r="C27" s="321"/>
      <c r="D27" s="321"/>
      <c r="E27" s="321"/>
      <c r="F27" s="321"/>
      <c r="G27" s="321"/>
      <c r="H27" s="321"/>
      <c r="I27" s="321"/>
      <c r="J27" s="322"/>
    </row>
    <row r="28" spans="1:10" ht="16.5" thickBot="1">
      <c r="A28" s="4" t="s">
        <v>23</v>
      </c>
      <c r="B28" s="141">
        <v>57179</v>
      </c>
      <c r="C28" s="105">
        <v>6642</v>
      </c>
      <c r="D28" s="105">
        <v>4492</v>
      </c>
      <c r="E28" s="105">
        <v>18311</v>
      </c>
      <c r="F28" s="105">
        <v>959</v>
      </c>
      <c r="G28" s="105">
        <v>799</v>
      </c>
      <c r="H28" s="105">
        <v>846</v>
      </c>
      <c r="I28" s="105">
        <f>SUM(B28:H28)</f>
        <v>89228</v>
      </c>
      <c r="J28" s="105">
        <v>22541</v>
      </c>
    </row>
    <row r="29" spans="1:10" ht="16.5" thickBot="1">
      <c r="A29" s="5" t="s">
        <v>22</v>
      </c>
      <c r="B29" s="103">
        <v>1261</v>
      </c>
      <c r="C29" s="103">
        <v>0</v>
      </c>
      <c r="D29" s="103">
        <v>4272</v>
      </c>
      <c r="E29" s="103">
        <v>0</v>
      </c>
      <c r="F29" s="103">
        <v>0</v>
      </c>
      <c r="G29" s="103">
        <v>0</v>
      </c>
      <c r="H29" s="103">
        <v>0</v>
      </c>
      <c r="I29" s="103">
        <f>B29+D29</f>
        <v>5533</v>
      </c>
      <c r="J29" s="104">
        <v>1141</v>
      </c>
    </row>
    <row r="30" spans="1:10" ht="16.5" thickBot="1">
      <c r="A30" s="6" t="s">
        <v>12</v>
      </c>
      <c r="B30" s="143">
        <f>B29/B28*100</f>
        <v>2.2053551128910964</v>
      </c>
      <c r="C30" s="143">
        <v>0</v>
      </c>
      <c r="D30" s="144">
        <f>D29/D28*100</f>
        <v>95.102404274265368</v>
      </c>
      <c r="E30" s="143">
        <v>0</v>
      </c>
      <c r="F30" s="144">
        <v>0</v>
      </c>
      <c r="G30" s="143">
        <v>0</v>
      </c>
      <c r="H30" s="143">
        <v>0</v>
      </c>
      <c r="I30" s="145">
        <f>I29/I28*100</f>
        <v>6.2009683059129417</v>
      </c>
      <c r="J30" s="146">
        <f>J29/J28*100</f>
        <v>5.0618872277183797</v>
      </c>
    </row>
    <row r="31" spans="1:10" ht="16.5" thickBot="1">
      <c r="A31" s="7" t="s">
        <v>24</v>
      </c>
      <c r="B31" s="170">
        <v>6809</v>
      </c>
      <c r="C31" s="109">
        <v>0</v>
      </c>
      <c r="D31" s="109">
        <v>24777</v>
      </c>
      <c r="E31" s="109">
        <v>0</v>
      </c>
      <c r="F31" s="109">
        <v>0</v>
      </c>
      <c r="G31" s="109">
        <v>0</v>
      </c>
      <c r="H31" s="110">
        <v>0</v>
      </c>
      <c r="I31" s="111">
        <f>B31+D31</f>
        <v>31586</v>
      </c>
      <c r="J31" s="112">
        <v>3994</v>
      </c>
    </row>
    <row r="32" spans="1:10" ht="16.5" thickBot="1">
      <c r="A32" s="8" t="s">
        <v>11</v>
      </c>
      <c r="B32" s="147">
        <f>B31/B29</f>
        <v>5.3996827914353691</v>
      </c>
      <c r="C32" s="147">
        <v>0</v>
      </c>
      <c r="D32" s="147">
        <f>D31/D29</f>
        <v>5.7998595505617976</v>
      </c>
      <c r="E32" s="147">
        <v>0</v>
      </c>
      <c r="F32" s="147">
        <v>0</v>
      </c>
      <c r="G32" s="147">
        <v>0</v>
      </c>
      <c r="H32" s="148">
        <v>0</v>
      </c>
      <c r="I32" s="149">
        <f>I31/I29</f>
        <v>5.7086571480209649</v>
      </c>
      <c r="J32" s="150">
        <f>J31/J29</f>
        <v>3.5004382120946538</v>
      </c>
    </row>
    <row r="33" spans="1:12" ht="16.5" thickBot="1">
      <c r="A33" s="320" t="s">
        <v>15</v>
      </c>
      <c r="B33" s="321"/>
      <c r="C33" s="321"/>
      <c r="D33" s="321"/>
      <c r="E33" s="321"/>
      <c r="F33" s="321"/>
      <c r="G33" s="321"/>
      <c r="H33" s="321"/>
      <c r="I33" s="321"/>
      <c r="J33" s="322"/>
    </row>
    <row r="34" spans="1:12" ht="16.5" thickBot="1">
      <c r="A34" s="4" t="s">
        <v>23</v>
      </c>
      <c r="B34" s="101">
        <v>11151</v>
      </c>
      <c r="C34" s="102">
        <v>1087</v>
      </c>
      <c r="D34" s="102">
        <v>2098</v>
      </c>
      <c r="E34" s="102">
        <v>2635</v>
      </c>
      <c r="F34" s="102">
        <v>821</v>
      </c>
      <c r="G34" s="102">
        <v>1271</v>
      </c>
      <c r="H34" s="102">
        <v>1598</v>
      </c>
      <c r="I34" s="102">
        <f>SUM(B34:H34)</f>
        <v>20661</v>
      </c>
      <c r="J34" s="102">
        <v>5630</v>
      </c>
    </row>
    <row r="35" spans="1:12" ht="16.5" thickBot="1">
      <c r="A35" s="5" t="s">
        <v>22</v>
      </c>
      <c r="B35" s="151">
        <v>70</v>
      </c>
      <c r="C35" s="151">
        <v>0</v>
      </c>
      <c r="D35" s="151">
        <v>1018</v>
      </c>
      <c r="E35" s="151">
        <v>0</v>
      </c>
      <c r="F35" s="151">
        <v>0</v>
      </c>
      <c r="G35" s="151">
        <v>0</v>
      </c>
      <c r="H35" s="151">
        <v>0</v>
      </c>
      <c r="I35" s="151">
        <v>1088</v>
      </c>
      <c r="J35" s="151">
        <v>25</v>
      </c>
    </row>
    <row r="36" spans="1:12" ht="16.5" thickBot="1">
      <c r="A36" s="6" t="s">
        <v>12</v>
      </c>
      <c r="B36" s="152">
        <v>0.62</v>
      </c>
      <c r="C36" s="152">
        <v>0</v>
      </c>
      <c r="D36" s="152">
        <v>48.52</v>
      </c>
      <c r="E36" s="152">
        <v>0</v>
      </c>
      <c r="F36" s="152">
        <v>0</v>
      </c>
      <c r="G36" s="152">
        <v>0</v>
      </c>
      <c r="H36" s="152">
        <v>0</v>
      </c>
      <c r="I36" s="152">
        <v>5.26</v>
      </c>
      <c r="J36" s="152">
        <v>0.44</v>
      </c>
      <c r="L36" s="114"/>
    </row>
    <row r="37" spans="1:12" ht="16.5" thickBot="1">
      <c r="A37" s="7" t="s">
        <v>24</v>
      </c>
      <c r="B37" s="153">
        <v>467</v>
      </c>
      <c r="C37" s="153">
        <v>0</v>
      </c>
      <c r="D37" s="153">
        <v>4357</v>
      </c>
      <c r="E37" s="153">
        <v>0</v>
      </c>
      <c r="F37" s="153">
        <v>0</v>
      </c>
      <c r="G37" s="153">
        <v>0</v>
      </c>
      <c r="H37" s="153">
        <v>0</v>
      </c>
      <c r="I37" s="153">
        <v>4824</v>
      </c>
      <c r="J37" s="153">
        <v>100</v>
      </c>
      <c r="L37" s="114"/>
    </row>
    <row r="38" spans="1:12" ht="16.5" thickBot="1">
      <c r="A38" s="8" t="s">
        <v>11</v>
      </c>
      <c r="B38" s="154">
        <v>6.67</v>
      </c>
      <c r="C38" s="154">
        <v>0</v>
      </c>
      <c r="D38" s="154">
        <v>4.28</v>
      </c>
      <c r="E38" s="154">
        <v>0</v>
      </c>
      <c r="F38" s="154">
        <v>0</v>
      </c>
      <c r="G38" s="154">
        <v>0</v>
      </c>
      <c r="H38" s="154">
        <v>0</v>
      </c>
      <c r="I38" s="154">
        <v>4.43</v>
      </c>
      <c r="J38" s="155">
        <v>4</v>
      </c>
    </row>
    <row r="39" spans="1:12" ht="16.5" thickBot="1">
      <c r="A39" s="320" t="s">
        <v>16</v>
      </c>
      <c r="B39" s="321"/>
      <c r="C39" s="321"/>
      <c r="D39" s="321"/>
      <c r="E39" s="321"/>
      <c r="F39" s="321"/>
      <c r="G39" s="321"/>
      <c r="H39" s="321"/>
      <c r="I39" s="321"/>
      <c r="J39" s="322"/>
    </row>
    <row r="40" spans="1:12" ht="16.5" thickBot="1">
      <c r="A40" s="4" t="s">
        <v>23</v>
      </c>
      <c r="B40" s="18">
        <v>54586</v>
      </c>
      <c r="C40" s="19">
        <v>4084</v>
      </c>
      <c r="D40" s="19">
        <v>16652</v>
      </c>
      <c r="E40" s="19">
        <v>12157</v>
      </c>
      <c r="F40" s="19">
        <v>2061</v>
      </c>
      <c r="G40" s="19">
        <v>6777</v>
      </c>
      <c r="H40" s="19">
        <v>5763</v>
      </c>
      <c r="I40" s="19">
        <f>SUM(B40:H40)</f>
        <v>102080</v>
      </c>
      <c r="J40" s="19">
        <v>32053</v>
      </c>
    </row>
    <row r="41" spans="1:12" ht="16.5" thickBot="1">
      <c r="A41" s="5" t="s">
        <v>22</v>
      </c>
      <c r="B41" s="34">
        <v>80</v>
      </c>
      <c r="C41" s="34">
        <v>0</v>
      </c>
      <c r="D41" s="34">
        <v>13102.5</v>
      </c>
      <c r="E41" s="34">
        <v>0</v>
      </c>
      <c r="F41" s="34">
        <v>0</v>
      </c>
      <c r="G41" s="34">
        <v>0</v>
      </c>
      <c r="H41" s="34">
        <v>0</v>
      </c>
      <c r="I41" s="34">
        <f>B41+D41</f>
        <v>13182.5</v>
      </c>
      <c r="J41" s="35">
        <v>267</v>
      </c>
    </row>
    <row r="42" spans="1:12" ht="16.5" thickBot="1">
      <c r="A42" s="6" t="s">
        <v>12</v>
      </c>
      <c r="B42" s="32">
        <v>0.15</v>
      </c>
      <c r="C42" s="32">
        <v>0</v>
      </c>
      <c r="D42" s="32">
        <v>78.680000000000007</v>
      </c>
      <c r="E42" s="32">
        <v>0</v>
      </c>
      <c r="F42" s="32">
        <v>0</v>
      </c>
      <c r="G42" s="32">
        <v>0</v>
      </c>
      <c r="H42" s="32">
        <v>0</v>
      </c>
      <c r="I42" s="32">
        <v>12.91</v>
      </c>
      <c r="J42" s="43">
        <v>0.83</v>
      </c>
    </row>
    <row r="43" spans="1:12" ht="16.5" thickBot="1">
      <c r="A43" s="7" t="s">
        <v>24</v>
      </c>
      <c r="B43" s="118">
        <v>480</v>
      </c>
      <c r="C43" s="38">
        <v>0</v>
      </c>
      <c r="D43" s="38">
        <v>72600.3</v>
      </c>
      <c r="E43" s="38">
        <v>0</v>
      </c>
      <c r="F43" s="38">
        <v>0</v>
      </c>
      <c r="G43" s="38">
        <v>0</v>
      </c>
      <c r="H43" s="38">
        <v>0</v>
      </c>
      <c r="I43" s="38">
        <f>D43+B43</f>
        <v>73080.3</v>
      </c>
      <c r="J43" s="45">
        <v>1041.3</v>
      </c>
    </row>
    <row r="44" spans="1:12" ht="16.5" thickBot="1">
      <c r="A44" s="88" t="s">
        <v>11</v>
      </c>
      <c r="B44" s="71">
        <v>6</v>
      </c>
      <c r="C44" s="70">
        <v>0</v>
      </c>
      <c r="D44" s="70">
        <v>5.54</v>
      </c>
      <c r="E44" s="70">
        <v>0</v>
      </c>
      <c r="F44" s="70">
        <v>0</v>
      </c>
      <c r="G44" s="70">
        <v>0</v>
      </c>
      <c r="H44" s="70">
        <v>0</v>
      </c>
      <c r="I44" s="70">
        <f>I43/I41</f>
        <v>5.543736013654466</v>
      </c>
      <c r="J44" s="71">
        <v>3.9</v>
      </c>
    </row>
    <row r="45" spans="1:12" ht="16.5" thickBot="1">
      <c r="A45" s="323" t="s">
        <v>33</v>
      </c>
      <c r="B45" s="324"/>
      <c r="C45" s="324"/>
      <c r="D45" s="324"/>
      <c r="E45" s="324"/>
      <c r="F45" s="324"/>
      <c r="G45" s="324"/>
      <c r="H45" s="324"/>
      <c r="I45" s="324"/>
      <c r="J45" s="325"/>
    </row>
    <row r="46" spans="1:12" ht="16.5" thickBot="1">
      <c r="A46" s="4" t="s">
        <v>23</v>
      </c>
      <c r="B46" s="141">
        <v>50521</v>
      </c>
      <c r="C46" s="105">
        <v>3297</v>
      </c>
      <c r="D46" s="105">
        <v>5410</v>
      </c>
      <c r="E46" s="105">
        <v>17334</v>
      </c>
      <c r="F46" s="105">
        <v>646</v>
      </c>
      <c r="G46" s="105">
        <v>1882</v>
      </c>
      <c r="H46" s="105">
        <v>4714</v>
      </c>
      <c r="I46" s="105">
        <f>SUM(B46:H46)</f>
        <v>83804</v>
      </c>
      <c r="J46" s="105">
        <v>24775</v>
      </c>
    </row>
    <row r="47" spans="1:12" ht="16.5" thickBot="1">
      <c r="A47" s="5" t="s">
        <v>22</v>
      </c>
      <c r="B47" s="103">
        <v>0</v>
      </c>
      <c r="C47" s="103">
        <v>0</v>
      </c>
      <c r="D47" s="103">
        <v>2502</v>
      </c>
      <c r="E47" s="103">
        <v>0</v>
      </c>
      <c r="F47" s="103">
        <v>0</v>
      </c>
      <c r="G47" s="103">
        <v>0</v>
      </c>
      <c r="H47" s="103">
        <v>0</v>
      </c>
      <c r="I47" s="103">
        <v>2502</v>
      </c>
      <c r="J47" s="104">
        <v>120</v>
      </c>
    </row>
    <row r="48" spans="1:12" ht="16.5" thickBot="1">
      <c r="A48" s="6" t="s">
        <v>12</v>
      </c>
      <c r="B48" s="105">
        <v>0</v>
      </c>
      <c r="C48" s="105">
        <v>0</v>
      </c>
      <c r="D48" s="105">
        <v>46.2</v>
      </c>
      <c r="E48" s="105">
        <v>0</v>
      </c>
      <c r="F48" s="105">
        <v>0</v>
      </c>
      <c r="G48" s="105">
        <v>0</v>
      </c>
      <c r="H48" s="105">
        <v>0</v>
      </c>
      <c r="I48" s="106">
        <v>2.99</v>
      </c>
      <c r="J48" s="107">
        <v>0.48</v>
      </c>
    </row>
    <row r="49" spans="1:11" ht="16.5" thickBot="1">
      <c r="A49" s="7" t="s">
        <v>24</v>
      </c>
      <c r="B49" s="170">
        <v>0</v>
      </c>
      <c r="C49" s="109">
        <v>0</v>
      </c>
      <c r="D49" s="109">
        <v>15369</v>
      </c>
      <c r="E49" s="109">
        <v>0</v>
      </c>
      <c r="F49" s="109">
        <v>0</v>
      </c>
      <c r="G49" s="109">
        <v>0</v>
      </c>
      <c r="H49" s="110">
        <v>0</v>
      </c>
      <c r="I49" s="111">
        <v>15369</v>
      </c>
      <c r="J49" s="112">
        <v>300</v>
      </c>
    </row>
    <row r="50" spans="1:11" ht="16.5" thickBot="1">
      <c r="A50" s="8" t="s">
        <v>11</v>
      </c>
      <c r="B50" s="142">
        <v>0</v>
      </c>
      <c r="C50" s="128">
        <v>0</v>
      </c>
      <c r="D50" s="128">
        <v>6.14</v>
      </c>
      <c r="E50" s="128">
        <v>0</v>
      </c>
      <c r="F50" s="128">
        <v>0</v>
      </c>
      <c r="G50" s="128">
        <v>0</v>
      </c>
      <c r="H50" s="156">
        <v>0</v>
      </c>
      <c r="I50" s="127">
        <v>6.14</v>
      </c>
      <c r="J50" s="142">
        <v>2.5</v>
      </c>
      <c r="K50" s="100"/>
    </row>
    <row r="51" spans="1:11" ht="16.5" thickBot="1">
      <c r="A51" s="320" t="s">
        <v>17</v>
      </c>
      <c r="B51" s="321"/>
      <c r="C51" s="321"/>
      <c r="D51" s="321"/>
      <c r="E51" s="321"/>
      <c r="F51" s="321"/>
      <c r="G51" s="321"/>
      <c r="H51" s="321"/>
      <c r="I51" s="321"/>
      <c r="J51" s="322"/>
      <c r="K51" s="100"/>
    </row>
    <row r="52" spans="1:11" ht="16.5" thickBot="1">
      <c r="A52" s="4" t="s">
        <v>23</v>
      </c>
      <c r="B52" s="101">
        <v>68715</v>
      </c>
      <c r="C52" s="102">
        <v>3372</v>
      </c>
      <c r="D52" s="102">
        <v>11831</v>
      </c>
      <c r="E52" s="102">
        <v>36102</v>
      </c>
      <c r="F52" s="102">
        <v>3732</v>
      </c>
      <c r="G52" s="102">
        <v>5823</v>
      </c>
      <c r="H52" s="102">
        <v>4673</v>
      </c>
      <c r="I52" s="102">
        <f>SUM(B52:H52)</f>
        <v>134248</v>
      </c>
      <c r="J52" s="102">
        <v>37550</v>
      </c>
      <c r="K52" s="100"/>
    </row>
    <row r="53" spans="1:11" ht="16.5" thickBot="1">
      <c r="A53" s="5" t="s">
        <v>22</v>
      </c>
      <c r="B53" s="103">
        <v>1170</v>
      </c>
      <c r="C53" s="103">
        <v>0</v>
      </c>
      <c r="D53" s="103">
        <v>9675</v>
      </c>
      <c r="E53" s="103">
        <v>0</v>
      </c>
      <c r="F53" s="103">
        <v>0</v>
      </c>
      <c r="G53" s="103">
        <v>0</v>
      </c>
      <c r="H53" s="103">
        <v>0</v>
      </c>
      <c r="I53" s="103">
        <f>B53+D53</f>
        <v>10845</v>
      </c>
      <c r="J53" s="104">
        <v>1412</v>
      </c>
      <c r="K53" s="100"/>
    </row>
    <row r="54" spans="1:11" ht="16.5" thickBot="1">
      <c r="A54" s="6" t="s">
        <v>12</v>
      </c>
      <c r="B54" s="105">
        <v>1.7</v>
      </c>
      <c r="C54" s="105">
        <v>0</v>
      </c>
      <c r="D54" s="105">
        <v>81.78</v>
      </c>
      <c r="E54" s="105">
        <v>0</v>
      </c>
      <c r="F54" s="105">
        <v>0</v>
      </c>
      <c r="G54" s="105">
        <v>0</v>
      </c>
      <c r="H54" s="105">
        <v>0</v>
      </c>
      <c r="I54" s="106">
        <v>8.07</v>
      </c>
      <c r="J54" s="107">
        <v>3.8</v>
      </c>
      <c r="K54" s="100"/>
    </row>
    <row r="55" spans="1:11" ht="16.5" thickBot="1">
      <c r="A55" s="7" t="s">
        <v>24</v>
      </c>
      <c r="B55" s="170">
        <v>6248</v>
      </c>
      <c r="C55" s="109">
        <v>0</v>
      </c>
      <c r="D55" s="109">
        <v>51399</v>
      </c>
      <c r="E55" s="109">
        <v>0</v>
      </c>
      <c r="F55" s="109">
        <v>0</v>
      </c>
      <c r="G55" s="109">
        <v>0</v>
      </c>
      <c r="H55" s="110">
        <v>0</v>
      </c>
      <c r="I55" s="111">
        <f>B55+D55</f>
        <v>57647</v>
      </c>
      <c r="J55" s="112">
        <v>4829</v>
      </c>
      <c r="K55" s="100"/>
    </row>
    <row r="56" spans="1:11" ht="16.5" thickBot="1">
      <c r="A56" s="8" t="s">
        <v>11</v>
      </c>
      <c r="B56" s="142">
        <v>5.34</v>
      </c>
      <c r="C56" s="128">
        <v>0</v>
      </c>
      <c r="D56" s="128">
        <v>5.31</v>
      </c>
      <c r="E56" s="128">
        <v>0</v>
      </c>
      <c r="F56" s="128">
        <v>0</v>
      </c>
      <c r="G56" s="128">
        <v>0</v>
      </c>
      <c r="H56" s="156">
        <v>0</v>
      </c>
      <c r="I56" s="127">
        <v>5.32</v>
      </c>
      <c r="J56" s="142">
        <v>3.42</v>
      </c>
      <c r="K56" s="100"/>
    </row>
    <row r="57" spans="1:11" ht="16.5" thickBot="1">
      <c r="A57" s="320" t="s">
        <v>18</v>
      </c>
      <c r="B57" s="321"/>
      <c r="C57" s="321"/>
      <c r="D57" s="321"/>
      <c r="E57" s="321"/>
      <c r="F57" s="321"/>
      <c r="G57" s="321"/>
      <c r="H57" s="321"/>
      <c r="I57" s="321"/>
      <c r="J57" s="322"/>
      <c r="K57" s="100"/>
    </row>
    <row r="58" spans="1:11" ht="16.5" thickBot="1">
      <c r="A58" s="52" t="s">
        <v>23</v>
      </c>
      <c r="B58" s="101">
        <v>109513</v>
      </c>
      <c r="C58" s="102">
        <v>4616</v>
      </c>
      <c r="D58" s="102">
        <v>5943</v>
      </c>
      <c r="E58" s="102">
        <v>34930</v>
      </c>
      <c r="F58" s="102">
        <v>2039</v>
      </c>
      <c r="G58" s="102">
        <v>1193</v>
      </c>
      <c r="H58" s="102">
        <v>1837</v>
      </c>
      <c r="I58" s="102">
        <f>SUM(B58:H58)</f>
        <v>160071</v>
      </c>
      <c r="J58" s="102">
        <v>35273</v>
      </c>
      <c r="K58" s="100"/>
    </row>
    <row r="59" spans="1:11" ht="16.5" thickBot="1">
      <c r="A59" s="53" t="s">
        <v>22</v>
      </c>
      <c r="B59" s="103">
        <v>23486</v>
      </c>
      <c r="C59" s="103">
        <v>0</v>
      </c>
      <c r="D59" s="103">
        <v>3562</v>
      </c>
      <c r="E59" s="103">
        <v>6967</v>
      </c>
      <c r="F59" s="103">
        <v>0</v>
      </c>
      <c r="G59" s="103">
        <v>0</v>
      </c>
      <c r="H59" s="103">
        <v>1837</v>
      </c>
      <c r="I59" s="103">
        <f>B59+D59+E59+H59</f>
        <v>35852</v>
      </c>
      <c r="J59" s="104">
        <v>18233</v>
      </c>
      <c r="K59" s="100"/>
    </row>
    <row r="60" spans="1:11" ht="16.5" thickBot="1">
      <c r="A60" s="54" t="s">
        <v>12</v>
      </c>
      <c r="B60" s="105">
        <v>21.45</v>
      </c>
      <c r="C60" s="105">
        <v>0</v>
      </c>
      <c r="D60" s="105">
        <v>59.94</v>
      </c>
      <c r="E60" s="105">
        <v>19.95</v>
      </c>
      <c r="F60" s="105">
        <v>0</v>
      </c>
      <c r="G60" s="105">
        <v>0</v>
      </c>
      <c r="H60" s="105">
        <v>100</v>
      </c>
      <c r="I60" s="145">
        <f>I59/I58*100</f>
        <v>22.397561082269743</v>
      </c>
      <c r="J60" s="107">
        <v>51.69</v>
      </c>
      <c r="K60" s="100"/>
    </row>
    <row r="61" spans="1:11" ht="16.5" thickBot="1">
      <c r="A61" s="55" t="s">
        <v>24</v>
      </c>
      <c r="B61" s="170">
        <v>128468.42</v>
      </c>
      <c r="C61" s="109">
        <v>0</v>
      </c>
      <c r="D61" s="109">
        <v>16955.12</v>
      </c>
      <c r="E61" s="109">
        <v>33093.26</v>
      </c>
      <c r="F61" s="109">
        <v>0</v>
      </c>
      <c r="G61" s="109">
        <v>0</v>
      </c>
      <c r="H61" s="110">
        <v>9038.0400000000009</v>
      </c>
      <c r="I61" s="111">
        <v>187554.84</v>
      </c>
      <c r="J61" s="112">
        <v>55063.7</v>
      </c>
      <c r="K61" s="100"/>
    </row>
    <row r="62" spans="1:11" ht="16.5" thickBot="1">
      <c r="A62" s="56" t="s">
        <v>11</v>
      </c>
      <c r="B62" s="142">
        <v>5.47</v>
      </c>
      <c r="C62" s="128">
        <v>0</v>
      </c>
      <c r="D62" s="128">
        <v>4.76</v>
      </c>
      <c r="E62" s="128">
        <v>4.75</v>
      </c>
      <c r="F62" s="128">
        <v>0</v>
      </c>
      <c r="G62" s="128">
        <v>0</v>
      </c>
      <c r="H62" s="156">
        <v>4.92</v>
      </c>
      <c r="I62" s="127">
        <v>5.23</v>
      </c>
      <c r="J62" s="142">
        <v>3.02</v>
      </c>
      <c r="K62" s="100"/>
    </row>
    <row r="63" spans="1:11" ht="16.5" thickBot="1">
      <c r="A63" s="320" t="s">
        <v>19</v>
      </c>
      <c r="B63" s="321"/>
      <c r="C63" s="321"/>
      <c r="D63" s="321"/>
      <c r="E63" s="321"/>
      <c r="F63" s="321"/>
      <c r="G63" s="321"/>
      <c r="H63" s="321"/>
      <c r="I63" s="321"/>
      <c r="J63" s="322"/>
    </row>
    <row r="64" spans="1:11" ht="16.5" thickBot="1">
      <c r="A64" s="4" t="s">
        <v>23</v>
      </c>
      <c r="B64" s="101">
        <v>49414</v>
      </c>
      <c r="C64" s="102">
        <v>2792</v>
      </c>
      <c r="D64" s="102">
        <v>2856</v>
      </c>
      <c r="E64" s="102">
        <v>34506</v>
      </c>
      <c r="F64" s="102">
        <v>936</v>
      </c>
      <c r="G64" s="102">
        <v>1880</v>
      </c>
      <c r="H64" s="102">
        <v>1431</v>
      </c>
      <c r="I64" s="102">
        <f>SUM(B64:H64)</f>
        <v>93815</v>
      </c>
      <c r="J64" s="102">
        <v>23147</v>
      </c>
    </row>
    <row r="65" spans="1:12" ht="16.5" thickBot="1">
      <c r="A65" s="5" t="s">
        <v>22</v>
      </c>
      <c r="B65" s="157">
        <v>999</v>
      </c>
      <c r="C65" s="157">
        <v>0</v>
      </c>
      <c r="D65" s="157">
        <v>2272</v>
      </c>
      <c r="E65" s="157">
        <v>120</v>
      </c>
      <c r="F65" s="157">
        <v>0</v>
      </c>
      <c r="G65" s="157">
        <v>0</v>
      </c>
      <c r="H65" s="157">
        <v>0</v>
      </c>
      <c r="I65" s="157">
        <v>3391</v>
      </c>
      <c r="J65" s="157">
        <v>2172</v>
      </c>
    </row>
    <row r="66" spans="1:12" ht="16.5" thickBot="1">
      <c r="A66" s="6" t="s">
        <v>12</v>
      </c>
      <c r="B66" s="158">
        <v>2.02</v>
      </c>
      <c r="C66" s="158">
        <v>0</v>
      </c>
      <c r="D66" s="158">
        <v>79.55</v>
      </c>
      <c r="E66" s="158">
        <v>0.35</v>
      </c>
      <c r="F66" s="158">
        <v>0</v>
      </c>
      <c r="G66" s="158">
        <v>0</v>
      </c>
      <c r="H66" s="158">
        <v>0</v>
      </c>
      <c r="I66" s="158">
        <v>3.61</v>
      </c>
      <c r="J66" s="158">
        <v>9.3800000000000008</v>
      </c>
    </row>
    <row r="67" spans="1:12" ht="16.5" thickBot="1">
      <c r="A67" s="7" t="s">
        <v>24</v>
      </c>
      <c r="B67" s="153">
        <v>7291</v>
      </c>
      <c r="C67" s="153">
        <v>0</v>
      </c>
      <c r="D67" s="153">
        <v>13239</v>
      </c>
      <c r="E67" s="153">
        <v>900</v>
      </c>
      <c r="F67" s="153">
        <v>0</v>
      </c>
      <c r="G67" s="153">
        <v>0</v>
      </c>
      <c r="H67" s="153">
        <v>0</v>
      </c>
      <c r="I67" s="153">
        <v>21430</v>
      </c>
      <c r="J67" s="153">
        <v>7856</v>
      </c>
    </row>
    <row r="68" spans="1:12" ht="16.5" thickBot="1">
      <c r="A68" s="88" t="s">
        <v>11</v>
      </c>
      <c r="B68" s="159">
        <v>7.3</v>
      </c>
      <c r="C68" s="159">
        <v>0</v>
      </c>
      <c r="D68" s="159">
        <v>5.83</v>
      </c>
      <c r="E68" s="159">
        <v>7.5</v>
      </c>
      <c r="F68" s="159">
        <v>0</v>
      </c>
      <c r="G68" s="159">
        <v>0</v>
      </c>
      <c r="H68" s="159">
        <v>0</v>
      </c>
      <c r="I68" s="159">
        <v>6.32</v>
      </c>
      <c r="J68" s="159">
        <v>3.62</v>
      </c>
    </row>
    <row r="69" spans="1:12" ht="16.5" thickBot="1">
      <c r="A69" s="323" t="s">
        <v>32</v>
      </c>
      <c r="B69" s="324"/>
      <c r="C69" s="324"/>
      <c r="D69" s="324"/>
      <c r="E69" s="324"/>
      <c r="F69" s="324"/>
      <c r="G69" s="324"/>
      <c r="H69" s="324"/>
      <c r="I69" s="324"/>
      <c r="J69" s="325"/>
    </row>
    <row r="70" spans="1:12" ht="16.5" thickBot="1">
      <c r="A70" s="4" t="s">
        <v>23</v>
      </c>
      <c r="B70" s="160">
        <v>32619</v>
      </c>
      <c r="C70" s="161">
        <v>2393</v>
      </c>
      <c r="D70" s="162">
        <v>2649</v>
      </c>
      <c r="E70" s="161">
        <v>8634</v>
      </c>
      <c r="F70" s="161">
        <v>99</v>
      </c>
      <c r="G70" s="161">
        <v>1163</v>
      </c>
      <c r="H70" s="161">
        <v>462</v>
      </c>
      <c r="I70" s="161">
        <f>SUM(B70:H70)</f>
        <v>48019</v>
      </c>
      <c r="J70" s="161">
        <v>12608</v>
      </c>
    </row>
    <row r="71" spans="1:12" ht="16.5" thickBot="1">
      <c r="A71" s="5" t="s">
        <v>22</v>
      </c>
      <c r="B71" s="163">
        <v>3288.73</v>
      </c>
      <c r="C71" s="163">
        <v>11</v>
      </c>
      <c r="D71" s="163">
        <v>2407.75</v>
      </c>
      <c r="E71" s="163">
        <v>534.89</v>
      </c>
      <c r="F71" s="163">
        <v>0</v>
      </c>
      <c r="G71" s="163">
        <v>0</v>
      </c>
      <c r="H71" s="163">
        <v>0</v>
      </c>
      <c r="I71" s="163">
        <v>6242.37</v>
      </c>
      <c r="J71" s="163">
        <v>3687.4</v>
      </c>
      <c r="L71" s="72"/>
    </row>
    <row r="72" spans="1:12" ht="16.5" thickBot="1">
      <c r="A72" s="6" t="s">
        <v>12</v>
      </c>
      <c r="B72" s="164">
        <f>B71/B70*100</f>
        <v>10.082252674821424</v>
      </c>
      <c r="C72" s="164">
        <f>C71/C70*100</f>
        <v>0.45967404931048894</v>
      </c>
      <c r="D72" s="164">
        <f t="shared" ref="D72:J72" si="0">(D71/D70*100)</f>
        <v>90.892789731974332</v>
      </c>
      <c r="E72" s="164">
        <f t="shared" si="0"/>
        <v>6.195158675005791</v>
      </c>
      <c r="F72" s="164">
        <f t="shared" si="0"/>
        <v>0</v>
      </c>
      <c r="G72" s="164">
        <f t="shared" si="0"/>
        <v>0</v>
      </c>
      <c r="H72" s="164">
        <f t="shared" si="0"/>
        <v>0</v>
      </c>
      <c r="I72" s="164">
        <f t="shared" si="0"/>
        <v>12.999791749099316</v>
      </c>
      <c r="J72" s="164">
        <f t="shared" si="0"/>
        <v>29.246510152284266</v>
      </c>
      <c r="L72" s="117"/>
    </row>
    <row r="73" spans="1:12" ht="16.5" thickBot="1">
      <c r="A73" s="7" t="s">
        <v>24</v>
      </c>
      <c r="B73" s="165">
        <v>22604.42</v>
      </c>
      <c r="C73" s="165">
        <v>47.3</v>
      </c>
      <c r="D73" s="165">
        <v>12925.1</v>
      </c>
      <c r="E73" s="165">
        <v>2910</v>
      </c>
      <c r="F73" s="165">
        <v>0</v>
      </c>
      <c r="G73" s="165">
        <v>0</v>
      </c>
      <c r="H73" s="165">
        <v>0</v>
      </c>
      <c r="I73" s="165">
        <v>38486.82</v>
      </c>
      <c r="J73" s="165">
        <v>11192.06</v>
      </c>
    </row>
    <row r="74" spans="1:12" ht="16.5" thickBot="1">
      <c r="A74" s="8" t="s">
        <v>11</v>
      </c>
      <c r="B74" s="166">
        <v>6.87</v>
      </c>
      <c r="C74" s="166">
        <v>4.2699999999999996</v>
      </c>
      <c r="D74" s="166">
        <v>5.37</v>
      </c>
      <c r="E74" s="166">
        <v>5.44</v>
      </c>
      <c r="F74" s="166">
        <v>0</v>
      </c>
      <c r="G74" s="166">
        <v>0</v>
      </c>
      <c r="H74" s="166">
        <v>0</v>
      </c>
      <c r="I74" s="166">
        <v>6.17</v>
      </c>
      <c r="J74" s="166">
        <v>3.04</v>
      </c>
    </row>
    <row r="75" spans="1:12" ht="16.5" thickBot="1">
      <c r="A75" s="320" t="s">
        <v>31</v>
      </c>
      <c r="B75" s="321"/>
      <c r="C75" s="321"/>
      <c r="D75" s="321"/>
      <c r="E75" s="321"/>
      <c r="F75" s="321"/>
      <c r="G75" s="321"/>
      <c r="H75" s="321"/>
      <c r="I75" s="321"/>
      <c r="J75" s="322"/>
    </row>
    <row r="76" spans="1:12" ht="16.5" thickBot="1">
      <c r="A76" s="4" t="s">
        <v>23</v>
      </c>
      <c r="B76" s="167">
        <v>38415</v>
      </c>
      <c r="C76" s="168">
        <v>2426</v>
      </c>
      <c r="D76" s="168">
        <v>5170</v>
      </c>
      <c r="E76" s="168">
        <v>13645</v>
      </c>
      <c r="F76" s="105">
        <v>892</v>
      </c>
      <c r="G76" s="168">
        <v>2145</v>
      </c>
      <c r="H76" s="168">
        <v>1485</v>
      </c>
      <c r="I76" s="168">
        <f>SUM(B76:H76)</f>
        <v>64178</v>
      </c>
      <c r="J76" s="105">
        <v>17373</v>
      </c>
    </row>
    <row r="77" spans="1:12" ht="16.5" thickBot="1">
      <c r="A77" s="5" t="s">
        <v>22</v>
      </c>
      <c r="B77" s="103">
        <v>124</v>
      </c>
      <c r="C77" s="103">
        <v>0</v>
      </c>
      <c r="D77" s="103">
        <v>4459.7299999999996</v>
      </c>
      <c r="E77" s="103">
        <v>0</v>
      </c>
      <c r="F77" s="103">
        <v>0</v>
      </c>
      <c r="G77" s="103">
        <v>0</v>
      </c>
      <c r="H77" s="103">
        <v>0</v>
      </c>
      <c r="I77" s="103">
        <v>4583.7299999999996</v>
      </c>
      <c r="J77" s="104">
        <v>0</v>
      </c>
    </row>
    <row r="78" spans="1:12" ht="16.5" thickBot="1">
      <c r="A78" s="6" t="s">
        <v>12</v>
      </c>
      <c r="B78" s="105">
        <v>0.32</v>
      </c>
      <c r="C78" s="105">
        <v>0</v>
      </c>
      <c r="D78" s="105">
        <v>86.26</v>
      </c>
      <c r="E78" s="103">
        <v>0</v>
      </c>
      <c r="F78" s="103">
        <v>0</v>
      </c>
      <c r="G78" s="103">
        <v>0</v>
      </c>
      <c r="H78" s="103">
        <v>0</v>
      </c>
      <c r="I78" s="106">
        <v>7.14</v>
      </c>
      <c r="J78" s="107">
        <v>0</v>
      </c>
    </row>
    <row r="79" spans="1:12" ht="16.5" thickBot="1">
      <c r="A79" s="7" t="s">
        <v>24</v>
      </c>
      <c r="B79" s="169">
        <v>582.79999999999995</v>
      </c>
      <c r="C79" s="109">
        <v>0</v>
      </c>
      <c r="D79" s="109">
        <v>25313.22</v>
      </c>
      <c r="E79" s="109">
        <v>0</v>
      </c>
      <c r="F79" s="109">
        <v>0</v>
      </c>
      <c r="G79" s="109">
        <v>0</v>
      </c>
      <c r="H79" s="110">
        <v>0</v>
      </c>
      <c r="I79" s="111">
        <v>25896.02</v>
      </c>
      <c r="J79" s="112">
        <v>0</v>
      </c>
    </row>
    <row r="80" spans="1:12" ht="16.5" thickBot="1">
      <c r="A80" s="8" t="s">
        <v>11</v>
      </c>
      <c r="B80" s="142">
        <v>4.7</v>
      </c>
      <c r="C80" s="128">
        <v>0</v>
      </c>
      <c r="D80" s="128">
        <v>5.68</v>
      </c>
      <c r="E80" s="128">
        <v>0</v>
      </c>
      <c r="F80" s="128">
        <v>0</v>
      </c>
      <c r="G80" s="128">
        <v>0</v>
      </c>
      <c r="H80" s="156">
        <v>0</v>
      </c>
      <c r="I80" s="127">
        <v>5.65</v>
      </c>
      <c r="J80" s="142">
        <v>0</v>
      </c>
    </row>
    <row r="81" spans="1:11" ht="15.7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1" ht="15.7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3" spans="1:11" ht="15.7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1" ht="16.5" thickBot="1">
      <c r="A84" s="316" t="s">
        <v>25</v>
      </c>
      <c r="B84" s="316"/>
      <c r="C84" s="316"/>
      <c r="D84" s="316"/>
      <c r="E84" s="316"/>
      <c r="F84" s="316"/>
      <c r="G84" s="316"/>
      <c r="H84" s="316"/>
      <c r="I84" s="316"/>
      <c r="J84" s="316"/>
    </row>
    <row r="85" spans="1:11" ht="16.5" thickBot="1">
      <c r="A85" s="317" t="s">
        <v>26</v>
      </c>
      <c r="B85" s="318"/>
      <c r="C85" s="318"/>
      <c r="D85" s="318"/>
      <c r="E85" s="318"/>
      <c r="F85" s="318"/>
      <c r="G85" s="318"/>
      <c r="H85" s="318"/>
      <c r="I85" s="318"/>
      <c r="J85" s="319"/>
    </row>
    <row r="86" spans="1:11" ht="27" thickTop="1" thickBot="1">
      <c r="A86" s="12" t="s">
        <v>35</v>
      </c>
      <c r="B86" s="13" t="s">
        <v>1</v>
      </c>
      <c r="C86" s="13" t="s">
        <v>2</v>
      </c>
      <c r="D86" s="13" t="s">
        <v>3</v>
      </c>
      <c r="E86" s="13" t="s">
        <v>4</v>
      </c>
      <c r="F86" s="13" t="s">
        <v>5</v>
      </c>
      <c r="G86" s="13" t="s">
        <v>6</v>
      </c>
      <c r="H86" s="13" t="s">
        <v>7</v>
      </c>
      <c r="I86" s="14" t="s">
        <v>8</v>
      </c>
      <c r="J86" s="14" t="s">
        <v>9</v>
      </c>
    </row>
    <row r="87" spans="1:11" ht="16.5" thickTop="1" thickBot="1">
      <c r="A87" s="115" t="s">
        <v>23</v>
      </c>
      <c r="B87" s="171">
        <f t="shared" ref="B87:J87" si="1">B76+B70+B64+B58+B52+B46+B40+B34+B28+B22+B16+B10+B4</f>
        <v>778199</v>
      </c>
      <c r="C87" s="171">
        <f t="shared" si="1"/>
        <v>51619</v>
      </c>
      <c r="D87" s="171">
        <f t="shared" si="1"/>
        <v>104540</v>
      </c>
      <c r="E87" s="171">
        <f t="shared" si="1"/>
        <v>261405</v>
      </c>
      <c r="F87" s="171">
        <f t="shared" si="1"/>
        <v>21980</v>
      </c>
      <c r="G87" s="171">
        <f t="shared" si="1"/>
        <v>42397</v>
      </c>
      <c r="H87" s="171">
        <f t="shared" si="1"/>
        <v>42890</v>
      </c>
      <c r="I87" s="171">
        <f t="shared" si="1"/>
        <v>1303030</v>
      </c>
      <c r="J87" s="171">
        <f t="shared" si="1"/>
        <v>366179</v>
      </c>
    </row>
    <row r="88" spans="1:11" ht="15.75" thickBot="1">
      <c r="A88" s="15" t="s">
        <v>22</v>
      </c>
      <c r="B88" s="172">
        <f>B77+B71+B65+B59+B53+B47+B41+B35+B29+B23+B17+B11+B5</f>
        <v>35007.729999999996</v>
      </c>
      <c r="C88" s="172">
        <f t="shared" ref="C88:J88" si="2">C77+C71+C65+C59+C53+C47+C41+C35+C29+C23+C17+C11+C5</f>
        <v>238</v>
      </c>
      <c r="D88" s="172">
        <f t="shared" si="2"/>
        <v>81071.98</v>
      </c>
      <c r="E88" s="172">
        <f t="shared" si="2"/>
        <v>8020.89</v>
      </c>
      <c r="F88" s="172">
        <f t="shared" si="2"/>
        <v>0</v>
      </c>
      <c r="G88" s="172">
        <f t="shared" si="2"/>
        <v>0</v>
      </c>
      <c r="H88" s="172">
        <f t="shared" si="2"/>
        <v>2480</v>
      </c>
      <c r="I88" s="172">
        <f>SUM(B88:H88)</f>
        <v>126818.59999999999</v>
      </c>
      <c r="J88" s="172">
        <f t="shared" si="2"/>
        <v>33385.100000000006</v>
      </c>
    </row>
    <row r="89" spans="1:11" ht="15.75" thickBot="1">
      <c r="A89" s="16" t="s">
        <v>12</v>
      </c>
      <c r="B89" s="172">
        <f>B88/B87*100</f>
        <v>4.4985575668948421</v>
      </c>
      <c r="C89" s="172">
        <f t="shared" ref="C89:H89" si="3">C88/C87*100</f>
        <v>0.46107053604292991</v>
      </c>
      <c r="D89" s="172">
        <f t="shared" si="3"/>
        <v>77.551157451693129</v>
      </c>
      <c r="E89" s="172">
        <f t="shared" si="3"/>
        <v>3.0683766569116888</v>
      </c>
      <c r="F89" s="172">
        <f t="shared" si="3"/>
        <v>0</v>
      </c>
      <c r="G89" s="172">
        <f t="shared" si="3"/>
        <v>0</v>
      </c>
      <c r="H89" s="172">
        <f t="shared" si="3"/>
        <v>5.7822336208906506</v>
      </c>
      <c r="I89" s="172">
        <f>I88/I87*100</f>
        <v>9.732592495951744</v>
      </c>
      <c r="J89" s="172">
        <f>J88/J87*100</f>
        <v>9.1171530863320953</v>
      </c>
    </row>
    <row r="90" spans="1:11" ht="15.75" thickBot="1">
      <c r="A90" s="116" t="s">
        <v>24</v>
      </c>
      <c r="B90" s="172">
        <f>B79+B73+B67+B61+B55+B49+B43+B37+B31+B25+B19+B13+B7</f>
        <v>200057.93999999997</v>
      </c>
      <c r="C90" s="172">
        <f t="shared" ref="C90:J90" si="4">C79+C73+C67+C61+C55+C49+C43+C37+C31+C25+C19+C13+C7</f>
        <v>1465.3</v>
      </c>
      <c r="D90" s="172">
        <f t="shared" si="4"/>
        <v>448849.74</v>
      </c>
      <c r="E90" s="172">
        <f t="shared" si="4"/>
        <v>39638.26</v>
      </c>
      <c r="F90" s="172">
        <f t="shared" si="4"/>
        <v>0</v>
      </c>
      <c r="G90" s="172">
        <f t="shared" si="4"/>
        <v>0</v>
      </c>
      <c r="H90" s="172">
        <f t="shared" si="4"/>
        <v>12289.04</v>
      </c>
      <c r="I90" s="172">
        <f>SUM(B90:H90)</f>
        <v>702300.28</v>
      </c>
      <c r="J90" s="172">
        <f t="shared" si="4"/>
        <v>106635.45999999999</v>
      </c>
      <c r="K90" s="72"/>
    </row>
    <row r="91" spans="1:11" ht="15.75" thickBot="1">
      <c r="A91" s="16" t="s">
        <v>11</v>
      </c>
      <c r="B91" s="172">
        <f>B90/B88</f>
        <v>5.7146790151775049</v>
      </c>
      <c r="C91" s="172">
        <f t="shared" ref="C91:E91" si="5">C90/C88</f>
        <v>6.1567226890756297</v>
      </c>
      <c r="D91" s="172">
        <f t="shared" si="5"/>
        <v>5.5364349063634561</v>
      </c>
      <c r="E91" s="172">
        <f t="shared" si="5"/>
        <v>4.9418780210176179</v>
      </c>
      <c r="F91" s="172">
        <v>0</v>
      </c>
      <c r="G91" s="172">
        <v>0</v>
      </c>
      <c r="H91" s="172">
        <f>H90/H88</f>
        <v>4.955258064516129</v>
      </c>
      <c r="I91" s="173">
        <f>I90/I88</f>
        <v>5.5378334092948514</v>
      </c>
      <c r="J91" s="173">
        <f>J90/J88</f>
        <v>3.1941033574858237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4"/>
  <sheetViews>
    <sheetView topLeftCell="A29" workbookViewId="0">
      <selection activeCell="Q86" sqref="Q86"/>
    </sheetView>
  </sheetViews>
  <sheetFormatPr defaultRowHeight="1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2" ht="16.5" thickBot="1">
      <c r="A1" s="316" t="s">
        <v>13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2" ht="30.75" thickBot="1">
      <c r="A2" s="1" t="s">
        <v>36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25" t="s">
        <v>8</v>
      </c>
      <c r="J2" s="225" t="s">
        <v>9</v>
      </c>
    </row>
    <row r="3" spans="1:12" ht="17.25" thickTop="1" thickBot="1">
      <c r="A3" s="326" t="s">
        <v>28</v>
      </c>
      <c r="B3" s="327"/>
      <c r="C3" s="327"/>
      <c r="D3" s="327"/>
      <c r="E3" s="327"/>
      <c r="F3" s="327"/>
      <c r="G3" s="327"/>
      <c r="H3" s="327"/>
      <c r="I3" s="327"/>
      <c r="J3" s="328"/>
    </row>
    <row r="4" spans="1:12" ht="16.5" thickBot="1">
      <c r="A4" s="182" t="s">
        <v>23</v>
      </c>
      <c r="B4" s="183">
        <f>3909+164363</f>
        <v>168272</v>
      </c>
      <c r="C4" s="184">
        <f>275+12537</f>
        <v>12812</v>
      </c>
      <c r="D4" s="184">
        <f>265+21231</f>
        <v>21496</v>
      </c>
      <c r="E4" s="184">
        <f>1524+50099</f>
        <v>51623</v>
      </c>
      <c r="F4" s="184">
        <f>60+3682</f>
        <v>3742</v>
      </c>
      <c r="G4" s="184">
        <f>124+5676</f>
        <v>5800</v>
      </c>
      <c r="H4" s="184">
        <f>59+5817</f>
        <v>5876</v>
      </c>
      <c r="I4" s="184">
        <f>SUM(B4:H4)</f>
        <v>269621</v>
      </c>
      <c r="J4" s="184">
        <f>2020+82423</f>
        <v>84443</v>
      </c>
    </row>
    <row r="5" spans="1:12" ht="16.5" thickBot="1">
      <c r="A5" s="185" t="s">
        <v>22</v>
      </c>
      <c r="B5" s="186">
        <v>30196</v>
      </c>
      <c r="C5" s="179">
        <v>376</v>
      </c>
      <c r="D5" s="179">
        <v>20862</v>
      </c>
      <c r="E5" s="179">
        <v>7797</v>
      </c>
      <c r="F5" s="179">
        <v>250</v>
      </c>
      <c r="G5" s="179">
        <v>129</v>
      </c>
      <c r="H5" s="179">
        <v>1072</v>
      </c>
      <c r="I5" s="179">
        <v>60684</v>
      </c>
      <c r="J5" s="187">
        <v>39372</v>
      </c>
    </row>
    <row r="6" spans="1:12" ht="16.5" thickBot="1">
      <c r="A6" s="188" t="s">
        <v>12</v>
      </c>
      <c r="B6" s="63">
        <v>17.940000000000001</v>
      </c>
      <c r="C6" s="64">
        <v>2.93</v>
      </c>
      <c r="D6" s="64">
        <v>97.05</v>
      </c>
      <c r="E6" s="64">
        <v>15.1</v>
      </c>
      <c r="F6" s="64">
        <v>6.68</v>
      </c>
      <c r="G6" s="64">
        <v>2.2200000000000002</v>
      </c>
      <c r="H6" s="64">
        <v>18.25</v>
      </c>
      <c r="I6" s="64">
        <v>22.51</v>
      </c>
      <c r="J6" s="226">
        <v>46.63</v>
      </c>
    </row>
    <row r="7" spans="1:12" ht="16.5" thickBot="1">
      <c r="A7" s="190" t="s">
        <v>24</v>
      </c>
      <c r="B7" s="191">
        <v>202156</v>
      </c>
      <c r="C7" s="177">
        <v>2350</v>
      </c>
      <c r="D7" s="177">
        <v>115263</v>
      </c>
      <c r="E7" s="177">
        <v>48628</v>
      </c>
      <c r="F7" s="177">
        <v>1436</v>
      </c>
      <c r="G7" s="177">
        <v>621</v>
      </c>
      <c r="H7" s="177">
        <v>6440</v>
      </c>
      <c r="I7" s="177">
        <f>SUM(B7:H7)</f>
        <v>376894</v>
      </c>
      <c r="J7" s="176">
        <v>140922</v>
      </c>
    </row>
    <row r="8" spans="1:12" ht="16.5" thickBot="1">
      <c r="A8" s="192" t="s">
        <v>11</v>
      </c>
      <c r="B8" s="229">
        <v>6.69</v>
      </c>
      <c r="C8" s="84">
        <v>6.25</v>
      </c>
      <c r="D8" s="84">
        <v>5.52</v>
      </c>
      <c r="E8" s="84">
        <v>6.24</v>
      </c>
      <c r="F8" s="84">
        <v>5.74</v>
      </c>
      <c r="G8" s="84">
        <v>4.8099999999999996</v>
      </c>
      <c r="H8" s="84">
        <v>6.01</v>
      </c>
      <c r="I8" s="84">
        <v>6.21</v>
      </c>
      <c r="J8" s="84">
        <v>3.58</v>
      </c>
    </row>
    <row r="9" spans="1:12" ht="16.5" thickBot="1">
      <c r="A9" s="329" t="s">
        <v>10</v>
      </c>
      <c r="B9" s="330"/>
      <c r="C9" s="330"/>
      <c r="D9" s="330"/>
      <c r="E9" s="330"/>
      <c r="F9" s="330"/>
      <c r="G9" s="330"/>
      <c r="H9" s="330"/>
      <c r="I9" s="330"/>
      <c r="J9" s="331"/>
    </row>
    <row r="10" spans="1:12" ht="16.5" thickBot="1">
      <c r="A10" s="182" t="s">
        <v>23</v>
      </c>
      <c r="B10" s="183">
        <v>72823</v>
      </c>
      <c r="C10" s="184">
        <v>4933</v>
      </c>
      <c r="D10" s="184">
        <v>16821</v>
      </c>
      <c r="E10" s="184">
        <v>19957</v>
      </c>
      <c r="F10" s="184">
        <v>3462</v>
      </c>
      <c r="G10" s="184">
        <v>10527</v>
      </c>
      <c r="H10" s="184">
        <v>8966</v>
      </c>
      <c r="I10" s="184">
        <f>SUM(B10:H10)</f>
        <v>137489</v>
      </c>
      <c r="J10" s="184">
        <v>40143</v>
      </c>
    </row>
    <row r="11" spans="1:12" ht="16.5" thickBot="1">
      <c r="A11" s="185" t="s">
        <v>22</v>
      </c>
      <c r="B11" s="65">
        <v>13990</v>
      </c>
      <c r="C11" s="65">
        <v>0</v>
      </c>
      <c r="D11" s="65">
        <v>16283</v>
      </c>
      <c r="E11" s="65">
        <v>2393</v>
      </c>
      <c r="F11" s="65">
        <v>54</v>
      </c>
      <c r="G11" s="65">
        <v>200</v>
      </c>
      <c r="H11" s="65">
        <v>1441</v>
      </c>
      <c r="I11" s="64">
        <v>34361</v>
      </c>
      <c r="J11" s="189">
        <v>21885</v>
      </c>
      <c r="L11" s="114"/>
    </row>
    <row r="12" spans="1:12" ht="16.5" thickBot="1">
      <c r="A12" s="188" t="s">
        <v>12</v>
      </c>
      <c r="B12" s="64">
        <f>B11/B10*100</f>
        <v>19.21096356920204</v>
      </c>
      <c r="C12" s="64">
        <f t="shared" ref="C12:J12" si="0">C11/C10*100</f>
        <v>0</v>
      </c>
      <c r="D12" s="64">
        <f t="shared" si="0"/>
        <v>96.801617026336132</v>
      </c>
      <c r="E12" s="64">
        <f t="shared" si="0"/>
        <v>11.990780177381371</v>
      </c>
      <c r="F12" s="64">
        <f t="shared" si="0"/>
        <v>1.559792027729636</v>
      </c>
      <c r="G12" s="64">
        <f t="shared" si="0"/>
        <v>1.8998765080269782</v>
      </c>
      <c r="H12" s="64">
        <f t="shared" si="0"/>
        <v>16.071826901628373</v>
      </c>
      <c r="I12" s="64">
        <f t="shared" si="0"/>
        <v>24.991817527220359</v>
      </c>
      <c r="J12" s="64">
        <f t="shared" si="0"/>
        <v>54.517599581496157</v>
      </c>
    </row>
    <row r="13" spans="1:12" ht="16.5" thickBot="1">
      <c r="A13" s="190" t="s">
        <v>24</v>
      </c>
      <c r="B13" s="176">
        <v>86571.3</v>
      </c>
      <c r="C13" s="177">
        <v>0</v>
      </c>
      <c r="D13" s="177">
        <v>89951.5</v>
      </c>
      <c r="E13" s="177">
        <v>11244.4</v>
      </c>
      <c r="F13" s="177">
        <v>216</v>
      </c>
      <c r="G13" s="177">
        <v>860</v>
      </c>
      <c r="H13" s="193">
        <v>7855.5</v>
      </c>
      <c r="I13" s="205">
        <f>SUM(B13:H13)</f>
        <v>196698.69999999998</v>
      </c>
      <c r="J13" s="194">
        <v>71747.7</v>
      </c>
    </row>
    <row r="14" spans="1:12" ht="16.5" thickBot="1">
      <c r="A14" s="192" t="s">
        <v>11</v>
      </c>
      <c r="B14" s="83">
        <f>B13/B11</f>
        <v>6.1880843459614008</v>
      </c>
      <c r="C14" s="83">
        <v>0</v>
      </c>
      <c r="D14" s="83">
        <f t="shared" ref="D14:G14" si="1">D13/D11</f>
        <v>5.5242584290364185</v>
      </c>
      <c r="E14" s="83">
        <f>11244.4/2393</f>
        <v>4.6988717091516925</v>
      </c>
      <c r="F14" s="83">
        <f>216/54</f>
        <v>4</v>
      </c>
      <c r="G14" s="83">
        <f t="shared" si="1"/>
        <v>4.3</v>
      </c>
      <c r="H14" s="83">
        <f>7855.5/1441</f>
        <v>5.451422623178348</v>
      </c>
      <c r="I14" s="83">
        <f>196698.7/34361</f>
        <v>5.7244754227176164</v>
      </c>
      <c r="J14" s="83">
        <f>71747.7/21885</f>
        <v>3.2783961617546264</v>
      </c>
    </row>
    <row r="15" spans="1:12" ht="16.5" thickBot="1">
      <c r="A15" s="329" t="s">
        <v>29</v>
      </c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2" ht="16.5" thickBot="1">
      <c r="A16" s="182" t="s">
        <v>23</v>
      </c>
      <c r="B16" s="195">
        <v>54210</v>
      </c>
      <c r="C16" s="143">
        <v>2671</v>
      </c>
      <c r="D16" s="196">
        <v>7803</v>
      </c>
      <c r="E16" s="143">
        <v>8357</v>
      </c>
      <c r="F16" s="143">
        <v>1725</v>
      </c>
      <c r="G16" s="143">
        <v>1954</v>
      </c>
      <c r="H16" s="143">
        <v>3944</v>
      </c>
      <c r="I16" s="143">
        <f>SUM(B16:H16)</f>
        <v>80664</v>
      </c>
      <c r="J16" s="143">
        <v>24614</v>
      </c>
    </row>
    <row r="17" spans="1:10" ht="16.5" thickBot="1">
      <c r="A17" s="185" t="s">
        <v>22</v>
      </c>
      <c r="B17" s="197">
        <v>10133</v>
      </c>
      <c r="C17" s="197">
        <v>0</v>
      </c>
      <c r="D17" s="197">
        <v>6780</v>
      </c>
      <c r="E17" s="197">
        <v>1162</v>
      </c>
      <c r="F17" s="197">
        <v>0</v>
      </c>
      <c r="G17" s="197">
        <v>0</v>
      </c>
      <c r="H17" s="197">
        <v>167</v>
      </c>
      <c r="I17" s="197">
        <v>18242</v>
      </c>
      <c r="J17" s="198">
        <v>8858</v>
      </c>
    </row>
    <row r="18" spans="1:10" ht="16.5" thickBot="1">
      <c r="A18" s="188" t="s">
        <v>12</v>
      </c>
      <c r="B18" s="63">
        <f>B17/B16*100</f>
        <v>18.692123224497326</v>
      </c>
      <c r="C18" s="63">
        <f t="shared" ref="C18:J18" si="2">C17/C16*100</f>
        <v>0</v>
      </c>
      <c r="D18" s="63">
        <f t="shared" si="2"/>
        <v>86.889657823913879</v>
      </c>
      <c r="E18" s="63">
        <f t="shared" si="2"/>
        <v>13.90451118822544</v>
      </c>
      <c r="F18" s="63">
        <f t="shared" si="2"/>
        <v>0</v>
      </c>
      <c r="G18" s="63">
        <f t="shared" si="2"/>
        <v>0</v>
      </c>
      <c r="H18" s="63">
        <f t="shared" si="2"/>
        <v>4.2342799188640967</v>
      </c>
      <c r="I18" s="63">
        <f t="shared" si="2"/>
        <v>22.614797183377963</v>
      </c>
      <c r="J18" s="63">
        <f t="shared" si="2"/>
        <v>35.987649305273422</v>
      </c>
    </row>
    <row r="19" spans="1:10" ht="16.5" thickBot="1">
      <c r="A19" s="190" t="s">
        <v>24</v>
      </c>
      <c r="B19" s="176">
        <v>75566</v>
      </c>
      <c r="C19" s="177">
        <v>0</v>
      </c>
      <c r="D19" s="177">
        <v>40028</v>
      </c>
      <c r="E19" s="177">
        <v>8454</v>
      </c>
      <c r="F19" s="177">
        <v>0</v>
      </c>
      <c r="G19" s="177">
        <v>0</v>
      </c>
      <c r="H19" s="193">
        <v>1108</v>
      </c>
      <c r="I19" s="178">
        <f>SUM(B19:H19)</f>
        <v>125156</v>
      </c>
      <c r="J19" s="176">
        <v>33650</v>
      </c>
    </row>
    <row r="20" spans="1:10" ht="16.5" thickBot="1">
      <c r="A20" s="199" t="s">
        <v>11</v>
      </c>
      <c r="B20" s="84">
        <v>7.46</v>
      </c>
      <c r="C20" s="84">
        <v>0</v>
      </c>
      <c r="D20" s="84">
        <v>5.9</v>
      </c>
      <c r="E20" s="84">
        <v>7.28</v>
      </c>
      <c r="F20" s="84">
        <v>0</v>
      </c>
      <c r="G20" s="84">
        <v>0</v>
      </c>
      <c r="H20" s="84">
        <v>6.63</v>
      </c>
      <c r="I20" s="84">
        <v>6.86</v>
      </c>
      <c r="J20" s="83">
        <v>3.8</v>
      </c>
    </row>
    <row r="21" spans="1:10" ht="16.5" thickBot="1">
      <c r="A21" s="332" t="s">
        <v>14</v>
      </c>
      <c r="B21" s="333"/>
      <c r="C21" s="333"/>
      <c r="D21" s="333"/>
      <c r="E21" s="333"/>
      <c r="F21" s="333"/>
      <c r="G21" s="333"/>
      <c r="H21" s="333"/>
      <c r="I21" s="333"/>
      <c r="J21" s="334"/>
    </row>
    <row r="22" spans="1:10" ht="16.5" thickBot="1">
      <c r="A22" s="182" t="s">
        <v>23</v>
      </c>
      <c r="B22" s="200">
        <v>10781</v>
      </c>
      <c r="C22" s="143">
        <v>494</v>
      </c>
      <c r="D22" s="143">
        <v>1319</v>
      </c>
      <c r="E22" s="143">
        <v>3214</v>
      </c>
      <c r="F22" s="143">
        <v>866</v>
      </c>
      <c r="G22" s="143">
        <v>1183</v>
      </c>
      <c r="H22" s="143">
        <v>1295</v>
      </c>
      <c r="I22" s="143">
        <f>SUM(B22:H22)</f>
        <v>19152</v>
      </c>
      <c r="J22" s="143">
        <v>6029</v>
      </c>
    </row>
    <row r="23" spans="1:10" ht="16.5" thickBot="1">
      <c r="A23" s="185" t="s">
        <v>22</v>
      </c>
      <c r="B23" s="201">
        <v>0</v>
      </c>
      <c r="C23" s="201">
        <v>0</v>
      </c>
      <c r="D23" s="201">
        <v>648</v>
      </c>
      <c r="E23" s="201">
        <v>0</v>
      </c>
      <c r="F23" s="201">
        <v>0</v>
      </c>
      <c r="G23" s="201">
        <v>0</v>
      </c>
      <c r="H23" s="201">
        <v>0</v>
      </c>
      <c r="I23" s="201">
        <v>648</v>
      </c>
      <c r="J23" s="201">
        <v>2060</v>
      </c>
    </row>
    <row r="24" spans="1:10" ht="16.5" thickBot="1">
      <c r="A24" s="188" t="s">
        <v>12</v>
      </c>
      <c r="B24" s="202">
        <v>0</v>
      </c>
      <c r="C24" s="202">
        <v>0</v>
      </c>
      <c r="D24" s="202">
        <v>49.13</v>
      </c>
      <c r="E24" s="202">
        <v>0</v>
      </c>
      <c r="F24" s="202">
        <v>0</v>
      </c>
      <c r="G24" s="202">
        <v>0</v>
      </c>
      <c r="H24" s="202">
        <v>0</v>
      </c>
      <c r="I24" s="202">
        <v>3.38</v>
      </c>
      <c r="J24" s="202">
        <v>34.17</v>
      </c>
    </row>
    <row r="25" spans="1:10" ht="16.5" thickBot="1">
      <c r="A25" s="190" t="s">
        <v>24</v>
      </c>
      <c r="B25" s="180">
        <v>0</v>
      </c>
      <c r="C25" s="180">
        <v>0</v>
      </c>
      <c r="D25" s="180">
        <v>3143</v>
      </c>
      <c r="E25" s="180">
        <v>0</v>
      </c>
      <c r="F25" s="180">
        <v>0</v>
      </c>
      <c r="G25" s="180">
        <v>0</v>
      </c>
      <c r="H25" s="180">
        <v>0</v>
      </c>
      <c r="I25" s="180">
        <f>SUM(B25:H25)</f>
        <v>3143</v>
      </c>
      <c r="J25" s="180">
        <v>7396</v>
      </c>
    </row>
    <row r="26" spans="1:10" ht="16.5" thickBot="1">
      <c r="A26" s="192" t="s">
        <v>11</v>
      </c>
      <c r="B26" s="230">
        <v>0</v>
      </c>
      <c r="C26" s="230">
        <v>0</v>
      </c>
      <c r="D26" s="230">
        <v>4.8499999999999996</v>
      </c>
      <c r="E26" s="230">
        <v>0</v>
      </c>
      <c r="F26" s="230">
        <v>0</v>
      </c>
      <c r="G26" s="230">
        <v>0</v>
      </c>
      <c r="H26" s="230">
        <v>0</v>
      </c>
      <c r="I26" s="230">
        <v>4.8499999999999996</v>
      </c>
      <c r="J26" s="230">
        <v>3.59</v>
      </c>
    </row>
    <row r="27" spans="1:10" ht="16.5" thickBot="1">
      <c r="A27" s="329" t="s">
        <v>30</v>
      </c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ht="16.5" thickBot="1">
      <c r="A28" s="182" t="s">
        <v>23</v>
      </c>
      <c r="B28" s="200">
        <v>57179</v>
      </c>
      <c r="C28" s="143">
        <v>6642</v>
      </c>
      <c r="D28" s="143">
        <v>4492</v>
      </c>
      <c r="E28" s="143">
        <v>18311</v>
      </c>
      <c r="F28" s="143">
        <v>959</v>
      </c>
      <c r="G28" s="143">
        <v>799</v>
      </c>
      <c r="H28" s="143">
        <v>846</v>
      </c>
      <c r="I28" s="143">
        <f>SUM(B28:H28)</f>
        <v>89228</v>
      </c>
      <c r="J28" s="143">
        <v>22541</v>
      </c>
    </row>
    <row r="29" spans="1:10" ht="16.5" thickBot="1">
      <c r="A29" s="185" t="s">
        <v>22</v>
      </c>
      <c r="B29" s="201">
        <v>16783</v>
      </c>
      <c r="C29" s="201">
        <v>378</v>
      </c>
      <c r="D29" s="201">
        <v>4330</v>
      </c>
      <c r="E29" s="201">
        <v>2926</v>
      </c>
      <c r="F29" s="201">
        <v>153</v>
      </c>
      <c r="G29" s="201">
        <v>46</v>
      </c>
      <c r="H29" s="201">
        <v>0</v>
      </c>
      <c r="I29" s="201">
        <v>24616</v>
      </c>
      <c r="J29" s="201">
        <v>11525</v>
      </c>
    </row>
    <row r="30" spans="1:10" ht="16.5" thickBot="1">
      <c r="A30" s="188" t="s">
        <v>12</v>
      </c>
      <c r="B30" s="202">
        <v>29.35</v>
      </c>
      <c r="C30" s="202">
        <v>5.69</v>
      </c>
      <c r="D30" s="202">
        <v>96.39</v>
      </c>
      <c r="E30" s="202">
        <v>15.98</v>
      </c>
      <c r="F30" s="202">
        <v>15.95</v>
      </c>
      <c r="G30" s="202">
        <v>5.76</v>
      </c>
      <c r="H30" s="202">
        <v>0</v>
      </c>
      <c r="I30" s="202">
        <v>27.59</v>
      </c>
      <c r="J30" s="202">
        <v>51.13</v>
      </c>
    </row>
    <row r="31" spans="1:10" ht="16.5" thickBot="1">
      <c r="A31" s="190" t="s">
        <v>24</v>
      </c>
      <c r="B31" s="180">
        <v>103807</v>
      </c>
      <c r="C31" s="180">
        <v>1927</v>
      </c>
      <c r="D31" s="180">
        <v>24676</v>
      </c>
      <c r="E31" s="180">
        <v>17556</v>
      </c>
      <c r="F31" s="180">
        <v>758</v>
      </c>
      <c r="G31" s="180">
        <v>179</v>
      </c>
      <c r="H31" s="180">
        <v>0</v>
      </c>
      <c r="I31" s="180">
        <f>SUM(B31:H31)</f>
        <v>148903</v>
      </c>
      <c r="J31" s="180">
        <v>43352</v>
      </c>
    </row>
    <row r="32" spans="1:10" ht="16.5" thickBot="1">
      <c r="A32" s="192" t="s">
        <v>11</v>
      </c>
      <c r="B32" s="230">
        <f>B31/B29</f>
        <v>6.1852469761067743</v>
      </c>
      <c r="C32" s="230">
        <f t="shared" ref="C32:J32" si="3">C31/C29</f>
        <v>5.0978835978835981</v>
      </c>
      <c r="D32" s="230">
        <f t="shared" si="3"/>
        <v>5.6988452655889148</v>
      </c>
      <c r="E32" s="230">
        <f t="shared" si="3"/>
        <v>6</v>
      </c>
      <c r="F32" s="230">
        <f t="shared" si="3"/>
        <v>4.9542483660130721</v>
      </c>
      <c r="G32" s="230">
        <f t="shared" si="3"/>
        <v>3.8913043478260869</v>
      </c>
      <c r="H32" s="230">
        <v>0</v>
      </c>
      <c r="I32" s="230">
        <f t="shared" si="3"/>
        <v>6.0490331491712706</v>
      </c>
      <c r="J32" s="230">
        <f t="shared" si="3"/>
        <v>3.7615618221258136</v>
      </c>
    </row>
    <row r="33" spans="1:12" ht="16.5" thickBot="1">
      <c r="A33" s="329" t="s">
        <v>15</v>
      </c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2" ht="16.5" thickBot="1">
      <c r="A34" s="182" t="s">
        <v>23</v>
      </c>
      <c r="B34" s="183">
        <v>11151</v>
      </c>
      <c r="C34" s="184">
        <v>1087</v>
      </c>
      <c r="D34" s="184">
        <v>2098</v>
      </c>
      <c r="E34" s="184">
        <v>2635</v>
      </c>
      <c r="F34" s="184">
        <v>821</v>
      </c>
      <c r="G34" s="184">
        <v>1271</v>
      </c>
      <c r="H34" s="184">
        <v>1598</v>
      </c>
      <c r="I34" s="184">
        <f>SUM(B34:H34)</f>
        <v>20661</v>
      </c>
      <c r="J34" s="184">
        <v>5630</v>
      </c>
    </row>
    <row r="35" spans="1:12" ht="16.5" thickBot="1">
      <c r="A35" s="185" t="s">
        <v>22</v>
      </c>
      <c r="B35" s="203">
        <v>741</v>
      </c>
      <c r="C35" s="203">
        <v>0</v>
      </c>
      <c r="D35" s="203">
        <v>1979</v>
      </c>
      <c r="E35" s="203">
        <v>0</v>
      </c>
      <c r="F35" s="203">
        <v>0</v>
      </c>
      <c r="G35" s="203">
        <v>0</v>
      </c>
      <c r="H35" s="203">
        <v>0</v>
      </c>
      <c r="I35" s="203">
        <v>2720</v>
      </c>
      <c r="J35" s="203">
        <v>924</v>
      </c>
    </row>
    <row r="36" spans="1:12" ht="16.5" thickBot="1">
      <c r="A36" s="188" t="s">
        <v>12</v>
      </c>
      <c r="B36" s="227">
        <v>6.65</v>
      </c>
      <c r="C36" s="227">
        <v>0</v>
      </c>
      <c r="D36" s="227">
        <v>94.33</v>
      </c>
      <c r="E36" s="227">
        <v>0</v>
      </c>
      <c r="F36" s="227">
        <v>0</v>
      </c>
      <c r="G36" s="227">
        <v>0</v>
      </c>
      <c r="H36" s="227">
        <v>0</v>
      </c>
      <c r="I36" s="227">
        <v>13.16</v>
      </c>
      <c r="J36" s="227">
        <v>16.41</v>
      </c>
      <c r="L36" s="114"/>
    </row>
    <row r="37" spans="1:12" ht="16.5" thickBot="1">
      <c r="A37" s="190" t="s">
        <v>24</v>
      </c>
      <c r="B37" s="181">
        <v>4935</v>
      </c>
      <c r="C37" s="181">
        <v>0</v>
      </c>
      <c r="D37" s="181">
        <v>9658</v>
      </c>
      <c r="E37" s="181">
        <v>0</v>
      </c>
      <c r="F37" s="181">
        <v>0</v>
      </c>
      <c r="G37" s="181">
        <v>0</v>
      </c>
      <c r="H37" s="181">
        <v>0</v>
      </c>
      <c r="I37" s="181">
        <f>SUM(B37:H37)</f>
        <v>14593</v>
      </c>
      <c r="J37" s="181">
        <v>3447</v>
      </c>
    </row>
    <row r="38" spans="1:12" ht="16.5" thickBot="1">
      <c r="A38" s="192" t="s">
        <v>11</v>
      </c>
      <c r="B38" s="231">
        <v>6.66</v>
      </c>
      <c r="C38" s="231">
        <v>0</v>
      </c>
      <c r="D38" s="231">
        <v>4.88</v>
      </c>
      <c r="E38" s="231">
        <v>0</v>
      </c>
      <c r="F38" s="231">
        <v>0</v>
      </c>
      <c r="G38" s="231">
        <v>0</v>
      </c>
      <c r="H38" s="231">
        <v>0</v>
      </c>
      <c r="I38" s="231">
        <v>5.36</v>
      </c>
      <c r="J38" s="231">
        <v>3.73</v>
      </c>
    </row>
    <row r="39" spans="1:12" ht="16.5" thickBot="1">
      <c r="A39" s="329" t="s">
        <v>16</v>
      </c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2" ht="16.5" thickBot="1">
      <c r="A40" s="182" t="s">
        <v>23</v>
      </c>
      <c r="B40" s="204">
        <v>54586</v>
      </c>
      <c r="C40" s="60">
        <v>4084</v>
      </c>
      <c r="D40" s="60">
        <v>16652</v>
      </c>
      <c r="E40" s="60">
        <v>12157</v>
      </c>
      <c r="F40" s="60">
        <v>2061</v>
      </c>
      <c r="G40" s="60">
        <v>6777</v>
      </c>
      <c r="H40" s="60">
        <v>5763</v>
      </c>
      <c r="I40" s="60">
        <f>SUM(B40:H40)</f>
        <v>102080</v>
      </c>
      <c r="J40" s="60">
        <v>32053</v>
      </c>
    </row>
    <row r="41" spans="1:12" ht="16.5" thickBot="1">
      <c r="A41" s="185" t="s">
        <v>22</v>
      </c>
      <c r="B41" s="65">
        <v>555</v>
      </c>
      <c r="C41" s="65">
        <v>0</v>
      </c>
      <c r="D41" s="65">
        <v>16361</v>
      </c>
      <c r="E41" s="65">
        <v>140</v>
      </c>
      <c r="F41" s="65">
        <v>71.17</v>
      </c>
      <c r="G41" s="65">
        <v>0</v>
      </c>
      <c r="H41" s="65">
        <v>0</v>
      </c>
      <c r="I41" s="65">
        <v>17127.169999999998</v>
      </c>
      <c r="J41" s="189">
        <v>13535</v>
      </c>
    </row>
    <row r="42" spans="1:12" ht="16.5" thickBot="1">
      <c r="A42" s="188" t="s">
        <v>12</v>
      </c>
      <c r="B42" s="64">
        <v>1.02</v>
      </c>
      <c r="C42" s="64">
        <v>0</v>
      </c>
      <c r="D42" s="64">
        <v>98.25</v>
      </c>
      <c r="E42" s="64">
        <v>1.1499999999999999</v>
      </c>
      <c r="F42" s="64">
        <v>3.45</v>
      </c>
      <c r="G42" s="64">
        <v>0</v>
      </c>
      <c r="H42" s="64">
        <v>0</v>
      </c>
      <c r="I42" s="68">
        <v>16.78</v>
      </c>
      <c r="J42" s="67">
        <v>42.23</v>
      </c>
    </row>
    <row r="43" spans="1:12" ht="16.5" thickBot="1">
      <c r="A43" s="190" t="s">
        <v>24</v>
      </c>
      <c r="B43" s="176">
        <v>3368</v>
      </c>
      <c r="C43" s="177">
        <v>0</v>
      </c>
      <c r="D43" s="177">
        <v>85767.6</v>
      </c>
      <c r="E43" s="177">
        <v>723</v>
      </c>
      <c r="F43" s="177">
        <v>327</v>
      </c>
      <c r="G43" s="177">
        <v>0</v>
      </c>
      <c r="H43" s="193">
        <v>0</v>
      </c>
      <c r="I43" s="205">
        <f>SUM(B43:H43)</f>
        <v>90185.600000000006</v>
      </c>
      <c r="J43" s="194">
        <v>44886</v>
      </c>
    </row>
    <row r="44" spans="1:12" ht="16.5" thickBot="1">
      <c r="A44" s="199" t="s">
        <v>11</v>
      </c>
      <c r="B44" s="83">
        <v>6.07</v>
      </c>
      <c r="C44" s="84">
        <v>0</v>
      </c>
      <c r="D44" s="84">
        <v>5.24</v>
      </c>
      <c r="E44" s="84">
        <v>5.2</v>
      </c>
      <c r="F44" s="84">
        <v>4.5999999999999996</v>
      </c>
      <c r="G44" s="84">
        <v>0</v>
      </c>
      <c r="H44" s="85">
        <v>0</v>
      </c>
      <c r="I44" s="229">
        <v>5.27</v>
      </c>
      <c r="J44" s="83">
        <v>3.32</v>
      </c>
    </row>
    <row r="45" spans="1:12" ht="16.5" thickBot="1">
      <c r="A45" s="332" t="s">
        <v>33</v>
      </c>
      <c r="B45" s="333"/>
      <c r="C45" s="333"/>
      <c r="D45" s="333"/>
      <c r="E45" s="333"/>
      <c r="F45" s="333"/>
      <c r="G45" s="333"/>
      <c r="H45" s="333"/>
      <c r="I45" s="333"/>
      <c r="J45" s="334"/>
    </row>
    <row r="46" spans="1:12" ht="16.5" thickBot="1">
      <c r="A46" s="182" t="s">
        <v>23</v>
      </c>
      <c r="B46" s="200">
        <v>50521</v>
      </c>
      <c r="C46" s="143">
        <v>3297</v>
      </c>
      <c r="D46" s="143">
        <v>5410</v>
      </c>
      <c r="E46" s="143">
        <v>17334</v>
      </c>
      <c r="F46" s="143">
        <v>646</v>
      </c>
      <c r="G46" s="143">
        <v>1882</v>
      </c>
      <c r="H46" s="143">
        <v>4714</v>
      </c>
      <c r="I46" s="143">
        <f>SUM(B46:H46)</f>
        <v>83804</v>
      </c>
      <c r="J46" s="143">
        <v>24775</v>
      </c>
    </row>
    <row r="47" spans="1:12" ht="16.5" thickBot="1">
      <c r="A47" s="185" t="s">
        <v>22</v>
      </c>
      <c r="B47" s="65">
        <v>5598</v>
      </c>
      <c r="C47" s="65">
        <v>0</v>
      </c>
      <c r="D47" s="65">
        <v>4175</v>
      </c>
      <c r="E47" s="65">
        <v>627</v>
      </c>
      <c r="F47" s="65">
        <v>56</v>
      </c>
      <c r="G47" s="65">
        <v>0</v>
      </c>
      <c r="H47" s="65">
        <v>672</v>
      </c>
      <c r="I47" s="65">
        <v>11128</v>
      </c>
      <c r="J47" s="189">
        <v>8801</v>
      </c>
    </row>
    <row r="48" spans="1:12" ht="16.5" thickBot="1">
      <c r="A48" s="188" t="s">
        <v>12</v>
      </c>
      <c r="B48" s="64">
        <v>11.1</v>
      </c>
      <c r="C48" s="64">
        <v>0</v>
      </c>
      <c r="D48" s="64">
        <v>77.099999999999994</v>
      </c>
      <c r="E48" s="64">
        <v>3.6</v>
      </c>
      <c r="F48" s="64">
        <v>8.6</v>
      </c>
      <c r="G48" s="64">
        <v>0</v>
      </c>
      <c r="H48" s="64">
        <v>14.2</v>
      </c>
      <c r="I48" s="68">
        <v>13.28</v>
      </c>
      <c r="J48" s="67">
        <v>35.53</v>
      </c>
    </row>
    <row r="49" spans="1:10" ht="16.5" thickBot="1">
      <c r="A49" s="190" t="s">
        <v>24</v>
      </c>
      <c r="B49" s="176">
        <v>36818</v>
      </c>
      <c r="C49" s="177">
        <v>0</v>
      </c>
      <c r="D49" s="177">
        <v>23086</v>
      </c>
      <c r="E49" s="177">
        <v>3894</v>
      </c>
      <c r="F49" s="177">
        <v>211</v>
      </c>
      <c r="G49" s="177">
        <v>0</v>
      </c>
      <c r="H49" s="193">
        <v>3619</v>
      </c>
      <c r="I49" s="205">
        <f>SUM(B49:H49)</f>
        <v>67628</v>
      </c>
      <c r="J49" s="194">
        <v>29854</v>
      </c>
    </row>
    <row r="50" spans="1:10" ht="16.5" thickBot="1">
      <c r="A50" s="206" t="s">
        <v>11</v>
      </c>
      <c r="B50" s="232">
        <v>6.58</v>
      </c>
      <c r="C50" s="233">
        <v>0</v>
      </c>
      <c r="D50" s="233">
        <v>5.53</v>
      </c>
      <c r="E50" s="233">
        <v>6.21</v>
      </c>
      <c r="F50" s="233">
        <v>3.8</v>
      </c>
      <c r="G50" s="233">
        <v>0</v>
      </c>
      <c r="H50" s="234">
        <v>5.38</v>
      </c>
      <c r="I50" s="235">
        <v>6.08</v>
      </c>
      <c r="J50" s="232">
        <v>3.39</v>
      </c>
    </row>
    <row r="51" spans="1:10" ht="16.5" thickBot="1">
      <c r="A51" s="329" t="s">
        <v>17</v>
      </c>
      <c r="B51" s="330"/>
      <c r="C51" s="330"/>
      <c r="D51" s="330"/>
      <c r="E51" s="330"/>
      <c r="F51" s="330"/>
      <c r="G51" s="330"/>
      <c r="H51" s="330"/>
      <c r="I51" s="330"/>
      <c r="J51" s="331"/>
    </row>
    <row r="52" spans="1:10" ht="16.5" thickBot="1">
      <c r="A52" s="182" t="s">
        <v>23</v>
      </c>
      <c r="B52" s="183">
        <v>68715</v>
      </c>
      <c r="C52" s="184">
        <v>3372</v>
      </c>
      <c r="D52" s="184">
        <v>11831</v>
      </c>
      <c r="E52" s="184">
        <v>36102</v>
      </c>
      <c r="F52" s="184">
        <v>3732</v>
      </c>
      <c r="G52" s="184">
        <v>5823</v>
      </c>
      <c r="H52" s="184">
        <v>4673</v>
      </c>
      <c r="I52" s="184">
        <f>SUM(B52:H52)</f>
        <v>134248</v>
      </c>
      <c r="J52" s="184">
        <v>37550</v>
      </c>
    </row>
    <row r="53" spans="1:10" ht="16.5" thickBot="1">
      <c r="A53" s="185" t="s">
        <v>22</v>
      </c>
      <c r="B53" s="65">
        <v>14609</v>
      </c>
      <c r="C53" s="65">
        <v>0</v>
      </c>
      <c r="D53" s="65">
        <v>11665</v>
      </c>
      <c r="E53" s="65">
        <v>1552</v>
      </c>
      <c r="F53" s="65">
        <v>0</v>
      </c>
      <c r="G53" s="65">
        <v>0</v>
      </c>
      <c r="H53" s="65">
        <v>0</v>
      </c>
      <c r="I53" s="65">
        <v>27826</v>
      </c>
      <c r="J53" s="189">
        <v>18216</v>
      </c>
    </row>
    <row r="54" spans="1:10" ht="16.5" thickBot="1">
      <c r="A54" s="188" t="s">
        <v>12</v>
      </c>
      <c r="B54" s="64">
        <f>B53/B52*100</f>
        <v>21.260277959688569</v>
      </c>
      <c r="C54" s="64">
        <f t="shared" ref="C54:J54" si="4">C53/C52*100</f>
        <v>0</v>
      </c>
      <c r="D54" s="64">
        <f t="shared" si="4"/>
        <v>98.596906432254244</v>
      </c>
      <c r="E54" s="64">
        <f t="shared" si="4"/>
        <v>4.2989308071574976</v>
      </c>
      <c r="F54" s="64">
        <f t="shared" si="4"/>
        <v>0</v>
      </c>
      <c r="G54" s="64">
        <f t="shared" si="4"/>
        <v>0</v>
      </c>
      <c r="H54" s="64">
        <f t="shared" si="4"/>
        <v>0</v>
      </c>
      <c r="I54" s="64">
        <f t="shared" si="4"/>
        <v>20.727310648948215</v>
      </c>
      <c r="J54" s="64">
        <f t="shared" si="4"/>
        <v>48.511318242343542</v>
      </c>
    </row>
    <row r="55" spans="1:10" ht="16.5" thickBot="1">
      <c r="A55" s="190" t="s">
        <v>24</v>
      </c>
      <c r="B55" s="176">
        <v>86668</v>
      </c>
      <c r="C55" s="177">
        <v>0</v>
      </c>
      <c r="D55" s="177">
        <v>64186</v>
      </c>
      <c r="E55" s="177">
        <v>7003</v>
      </c>
      <c r="F55" s="177">
        <v>0</v>
      </c>
      <c r="G55" s="177">
        <v>0</v>
      </c>
      <c r="H55" s="177">
        <v>0</v>
      </c>
      <c r="I55" s="205">
        <f>SUM(B55:H55)</f>
        <v>157857</v>
      </c>
      <c r="J55" s="194">
        <v>58413</v>
      </c>
    </row>
    <row r="56" spans="1:10" ht="16.5" thickBot="1">
      <c r="A56" s="192" t="s">
        <v>11</v>
      </c>
      <c r="B56" s="232">
        <f>B55/B53</f>
        <v>5.9325073584776504</v>
      </c>
      <c r="C56" s="232">
        <v>0</v>
      </c>
      <c r="D56" s="232">
        <f t="shared" ref="D56:J56" si="5">D55/D53</f>
        <v>5.5024432061723108</v>
      </c>
      <c r="E56" s="232">
        <f t="shared" si="5"/>
        <v>4.5122422680412368</v>
      </c>
      <c r="F56" s="232">
        <v>0</v>
      </c>
      <c r="G56" s="232">
        <v>0</v>
      </c>
      <c r="H56" s="232">
        <v>0</v>
      </c>
      <c r="I56" s="232">
        <f t="shared" si="5"/>
        <v>5.6730036656364549</v>
      </c>
      <c r="J56" s="232">
        <f t="shared" si="5"/>
        <v>3.2066864295125166</v>
      </c>
    </row>
    <row r="57" spans="1:10" ht="16.5" thickBot="1">
      <c r="A57" s="329" t="s">
        <v>18</v>
      </c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ht="16.5" thickBot="1">
      <c r="A58" s="207" t="s">
        <v>23</v>
      </c>
      <c r="B58" s="183">
        <v>109513</v>
      </c>
      <c r="C58" s="184">
        <v>4616</v>
      </c>
      <c r="D58" s="184">
        <v>5943</v>
      </c>
      <c r="E58" s="184">
        <v>34930</v>
      </c>
      <c r="F58" s="184">
        <v>2039</v>
      </c>
      <c r="G58" s="184">
        <v>1193</v>
      </c>
      <c r="H58" s="184">
        <v>1837</v>
      </c>
      <c r="I58" s="184">
        <f>SUM(B58:H58)</f>
        <v>160071</v>
      </c>
      <c r="J58" s="184">
        <v>35273</v>
      </c>
    </row>
    <row r="59" spans="1:10" ht="16.5" thickBot="1">
      <c r="A59" s="208" t="s">
        <v>22</v>
      </c>
      <c r="B59" s="65">
        <v>64516</v>
      </c>
      <c r="C59" s="65">
        <v>1377</v>
      </c>
      <c r="D59" s="65">
        <v>5916</v>
      </c>
      <c r="E59" s="65">
        <v>20034</v>
      </c>
      <c r="F59" s="65">
        <v>1106</v>
      </c>
      <c r="G59" s="65">
        <v>96</v>
      </c>
      <c r="H59" s="65">
        <v>1095</v>
      </c>
      <c r="I59" s="65">
        <v>94141</v>
      </c>
      <c r="J59" s="189">
        <v>29148</v>
      </c>
    </row>
    <row r="60" spans="1:10" ht="16.5" thickBot="1">
      <c r="A60" s="209" t="s">
        <v>12</v>
      </c>
      <c r="B60" s="64">
        <v>58.91</v>
      </c>
      <c r="C60" s="64">
        <v>29.83</v>
      </c>
      <c r="D60" s="64">
        <v>99.55</v>
      </c>
      <c r="E60" s="64">
        <v>57.35</v>
      </c>
      <c r="F60" s="64">
        <v>54.24</v>
      </c>
      <c r="G60" s="64">
        <v>8.0500000000000007</v>
      </c>
      <c r="H60" s="64">
        <v>59.61</v>
      </c>
      <c r="I60" s="68">
        <v>58.81</v>
      </c>
      <c r="J60" s="67">
        <v>82.64</v>
      </c>
    </row>
    <row r="61" spans="1:10" ht="16.5" thickBot="1">
      <c r="A61" s="210" t="s">
        <v>24</v>
      </c>
      <c r="B61" s="176">
        <v>367742</v>
      </c>
      <c r="C61" s="177">
        <v>6530</v>
      </c>
      <c r="D61" s="177">
        <v>30114</v>
      </c>
      <c r="E61" s="177">
        <v>92960</v>
      </c>
      <c r="F61" s="177">
        <v>5012</v>
      </c>
      <c r="G61" s="177">
        <v>308</v>
      </c>
      <c r="H61" s="193">
        <v>5652</v>
      </c>
      <c r="I61" s="205">
        <f>SUM(B61:H61)</f>
        <v>508318</v>
      </c>
      <c r="J61" s="194">
        <v>92984</v>
      </c>
    </row>
    <row r="62" spans="1:10" ht="16.5" thickBot="1">
      <c r="A62" s="211" t="s">
        <v>11</v>
      </c>
      <c r="B62" s="83">
        <v>5.7</v>
      </c>
      <c r="C62" s="84">
        <v>4.74</v>
      </c>
      <c r="D62" s="84">
        <v>5.09</v>
      </c>
      <c r="E62" s="84">
        <v>4.6399999999999997</v>
      </c>
      <c r="F62" s="84">
        <v>4.53</v>
      </c>
      <c r="G62" s="84">
        <v>3.2</v>
      </c>
      <c r="H62" s="85">
        <v>5.16</v>
      </c>
      <c r="I62" s="229">
        <v>5.4</v>
      </c>
      <c r="J62" s="83">
        <v>3.19</v>
      </c>
    </row>
    <row r="63" spans="1:10" ht="16.5" thickBot="1">
      <c r="A63" s="329" t="s">
        <v>19</v>
      </c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ht="16.5" thickBot="1">
      <c r="A64" s="182" t="s">
        <v>23</v>
      </c>
      <c r="B64" s="183">
        <v>49414</v>
      </c>
      <c r="C64" s="184">
        <v>2792</v>
      </c>
      <c r="D64" s="184">
        <v>2856</v>
      </c>
      <c r="E64" s="184">
        <v>34506</v>
      </c>
      <c r="F64" s="184">
        <v>936</v>
      </c>
      <c r="G64" s="184">
        <v>1880</v>
      </c>
      <c r="H64" s="184">
        <v>1431</v>
      </c>
      <c r="I64" s="184">
        <f>SUM(B64:H64)</f>
        <v>93815</v>
      </c>
      <c r="J64" s="184">
        <v>23147</v>
      </c>
    </row>
    <row r="65" spans="1:12" ht="16.5" thickBot="1">
      <c r="A65" s="185" t="s">
        <v>22</v>
      </c>
      <c r="B65" s="212">
        <v>13418</v>
      </c>
      <c r="C65" s="212">
        <v>170</v>
      </c>
      <c r="D65" s="212">
        <v>2704</v>
      </c>
      <c r="E65" s="212">
        <v>5706</v>
      </c>
      <c r="F65" s="212">
        <v>0</v>
      </c>
      <c r="G65" s="212">
        <v>0</v>
      </c>
      <c r="H65" s="212">
        <v>86</v>
      </c>
      <c r="I65" s="212">
        <v>22084</v>
      </c>
      <c r="J65" s="212">
        <v>11797</v>
      </c>
    </row>
    <row r="66" spans="1:12" ht="16.5" thickBot="1">
      <c r="A66" s="188" t="s">
        <v>12</v>
      </c>
      <c r="B66" s="227">
        <v>27.15</v>
      </c>
      <c r="C66" s="227">
        <v>6.09</v>
      </c>
      <c r="D66" s="227">
        <v>94.68</v>
      </c>
      <c r="E66" s="227">
        <v>16.54</v>
      </c>
      <c r="F66" s="227">
        <v>0</v>
      </c>
      <c r="G66" s="227">
        <v>0</v>
      </c>
      <c r="H66" s="227">
        <v>6.01</v>
      </c>
      <c r="I66" s="227">
        <v>23.54</v>
      </c>
      <c r="J66" s="227">
        <v>50.97</v>
      </c>
    </row>
    <row r="67" spans="1:12" ht="16.5" thickBot="1">
      <c r="A67" s="190" t="s">
        <v>24</v>
      </c>
      <c r="B67" s="181">
        <v>99576</v>
      </c>
      <c r="C67" s="181">
        <v>1401</v>
      </c>
      <c r="D67" s="181">
        <v>14599</v>
      </c>
      <c r="E67" s="181">
        <v>41208</v>
      </c>
      <c r="F67" s="181">
        <v>0</v>
      </c>
      <c r="G67" s="181">
        <v>0</v>
      </c>
      <c r="H67" s="181">
        <v>633</v>
      </c>
      <c r="I67" s="181">
        <f>SUM(B67:H67)</f>
        <v>157417</v>
      </c>
      <c r="J67" s="181">
        <v>40451</v>
      </c>
      <c r="L67" s="114"/>
    </row>
    <row r="68" spans="1:12" ht="16.5" thickBot="1">
      <c r="A68" s="199" t="s">
        <v>11</v>
      </c>
      <c r="B68" s="236">
        <v>7.42</v>
      </c>
      <c r="C68" s="236">
        <v>8.24</v>
      </c>
      <c r="D68" s="236">
        <v>5.4</v>
      </c>
      <c r="E68" s="236">
        <v>7.22</v>
      </c>
      <c r="F68" s="236">
        <v>0</v>
      </c>
      <c r="G68" s="236">
        <v>0</v>
      </c>
      <c r="H68" s="236">
        <v>7.36</v>
      </c>
      <c r="I68" s="236">
        <v>7.13</v>
      </c>
      <c r="J68" s="236">
        <v>3.43</v>
      </c>
      <c r="L68" s="114"/>
    </row>
    <row r="69" spans="1:12" ht="16.5" thickBot="1">
      <c r="A69" s="332" t="s">
        <v>32</v>
      </c>
      <c r="B69" s="333"/>
      <c r="C69" s="333"/>
      <c r="D69" s="333"/>
      <c r="E69" s="333"/>
      <c r="F69" s="333"/>
      <c r="G69" s="333"/>
      <c r="H69" s="333"/>
      <c r="I69" s="333"/>
      <c r="J69" s="334"/>
      <c r="L69" s="114"/>
    </row>
    <row r="70" spans="1:12" ht="16.5" thickBot="1">
      <c r="A70" s="182" t="s">
        <v>23</v>
      </c>
      <c r="B70" s="213">
        <v>32619</v>
      </c>
      <c r="C70" s="214">
        <v>2393</v>
      </c>
      <c r="D70" s="215">
        <v>2649</v>
      </c>
      <c r="E70" s="214">
        <v>8634</v>
      </c>
      <c r="F70" s="214">
        <v>99</v>
      </c>
      <c r="G70" s="214">
        <v>1163</v>
      </c>
      <c r="H70" s="214">
        <v>462</v>
      </c>
      <c r="I70" s="214">
        <f>SUM(B70:H70)</f>
        <v>48019</v>
      </c>
      <c r="J70" s="214">
        <v>12608</v>
      </c>
    </row>
    <row r="71" spans="1:12" ht="16.5" thickBot="1">
      <c r="A71" s="185" t="s">
        <v>22</v>
      </c>
      <c r="B71" s="212">
        <v>15524.12</v>
      </c>
      <c r="C71" s="212">
        <v>322</v>
      </c>
      <c r="D71" s="212">
        <v>2588</v>
      </c>
      <c r="E71" s="212">
        <v>2846.69</v>
      </c>
      <c r="F71" s="212">
        <v>50.23</v>
      </c>
      <c r="G71" s="212">
        <v>31.17</v>
      </c>
      <c r="H71" s="212">
        <v>100</v>
      </c>
      <c r="I71" s="212">
        <v>21462.21</v>
      </c>
      <c r="J71" s="212">
        <v>10152.67</v>
      </c>
      <c r="L71" s="114"/>
    </row>
    <row r="72" spans="1:12" ht="16.5" thickBot="1">
      <c r="A72" s="188" t="s">
        <v>12</v>
      </c>
      <c r="B72" s="227">
        <f>B71/B70*100</f>
        <v>47.592262178484937</v>
      </c>
      <c r="C72" s="227">
        <f>C71/C70*100</f>
        <v>13.455913079816131</v>
      </c>
      <c r="D72" s="227">
        <f t="shared" ref="D72:J72" si="6">(D71/D70*100)</f>
        <v>97.697244243110603</v>
      </c>
      <c r="E72" s="227">
        <f t="shared" si="6"/>
        <v>32.970697243456101</v>
      </c>
      <c r="F72" s="227">
        <f t="shared" si="6"/>
        <v>50.737373737373737</v>
      </c>
      <c r="G72" s="227">
        <f t="shared" si="6"/>
        <v>2.6801375752364578</v>
      </c>
      <c r="H72" s="227">
        <f t="shared" si="6"/>
        <v>21.645021645021643</v>
      </c>
      <c r="I72" s="227">
        <f t="shared" si="6"/>
        <v>44.695245631937361</v>
      </c>
      <c r="J72" s="227">
        <f t="shared" si="6"/>
        <v>80.525618654822338</v>
      </c>
      <c r="L72" s="175"/>
    </row>
    <row r="73" spans="1:12" ht="16.5" thickBot="1">
      <c r="A73" s="190" t="s">
        <v>24</v>
      </c>
      <c r="B73" s="181">
        <v>105164.85</v>
      </c>
      <c r="C73" s="181">
        <v>1700.42</v>
      </c>
      <c r="D73" s="181">
        <v>13357.5</v>
      </c>
      <c r="E73" s="181">
        <v>18549.22</v>
      </c>
      <c r="F73" s="181">
        <v>363.3</v>
      </c>
      <c r="G73" s="181">
        <v>95.95</v>
      </c>
      <c r="H73" s="181">
        <v>442.7</v>
      </c>
      <c r="I73" s="181">
        <f>SUM(B73:H73)</f>
        <v>139673.94</v>
      </c>
      <c r="J73" s="181">
        <v>33125.42</v>
      </c>
    </row>
    <row r="74" spans="1:12" ht="16.5" thickBot="1">
      <c r="A74" s="192" t="s">
        <v>11</v>
      </c>
      <c r="B74" s="236">
        <v>6.77</v>
      </c>
      <c r="C74" s="236">
        <v>5.28</v>
      </c>
      <c r="D74" s="236">
        <v>5.16</v>
      </c>
      <c r="E74" s="236">
        <v>6.52</v>
      </c>
      <c r="F74" s="236">
        <v>7.23</v>
      </c>
      <c r="G74" s="236">
        <v>3.08</v>
      </c>
      <c r="H74" s="236">
        <v>4.43</v>
      </c>
      <c r="I74" s="236">
        <v>6.51</v>
      </c>
      <c r="J74" s="236">
        <v>3.26</v>
      </c>
    </row>
    <row r="75" spans="1:12" ht="16.5" thickBot="1">
      <c r="A75" s="329" t="s">
        <v>31</v>
      </c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2" ht="16.5" thickBot="1">
      <c r="A76" s="182" t="s">
        <v>23</v>
      </c>
      <c r="B76" s="200">
        <v>38415</v>
      </c>
      <c r="C76" s="143">
        <v>2426</v>
      </c>
      <c r="D76" s="143">
        <v>5170</v>
      </c>
      <c r="E76" s="143">
        <v>13645</v>
      </c>
      <c r="F76" s="143">
        <v>892</v>
      </c>
      <c r="G76" s="143">
        <v>2145</v>
      </c>
      <c r="H76" s="143">
        <v>1485</v>
      </c>
      <c r="I76" s="143">
        <f>SUM(B76:H76)</f>
        <v>64178</v>
      </c>
      <c r="J76" s="143">
        <v>17373</v>
      </c>
    </row>
    <row r="77" spans="1:12" ht="16.5" thickBot="1">
      <c r="A77" s="185" t="s">
        <v>22</v>
      </c>
      <c r="B77" s="65">
        <v>5199.38</v>
      </c>
      <c r="C77" s="65">
        <v>0</v>
      </c>
      <c r="D77" s="65">
        <v>4774.59</v>
      </c>
      <c r="E77" s="65">
        <v>1757.6</v>
      </c>
      <c r="F77" s="65">
        <v>265.41000000000003</v>
      </c>
      <c r="G77" s="65">
        <v>0</v>
      </c>
      <c r="H77" s="65">
        <v>20.5</v>
      </c>
      <c r="I77" s="65">
        <v>12017.48</v>
      </c>
      <c r="J77" s="189">
        <v>2267.06</v>
      </c>
    </row>
    <row r="78" spans="1:12" ht="16.5" thickBot="1">
      <c r="A78" s="188" t="s">
        <v>12</v>
      </c>
      <c r="B78" s="64">
        <v>13.53</v>
      </c>
      <c r="C78" s="64">
        <v>0</v>
      </c>
      <c r="D78" s="64">
        <v>92.36</v>
      </c>
      <c r="E78" s="64">
        <v>12.88</v>
      </c>
      <c r="F78" s="64">
        <v>29.75</v>
      </c>
      <c r="G78" s="64">
        <v>0</v>
      </c>
      <c r="H78" s="64">
        <v>1.38</v>
      </c>
      <c r="I78" s="68">
        <v>18.73</v>
      </c>
      <c r="J78" s="67">
        <v>13.05</v>
      </c>
    </row>
    <row r="79" spans="1:12" ht="16.5" thickBot="1">
      <c r="A79" s="190" t="s">
        <v>24</v>
      </c>
      <c r="B79" s="176">
        <v>32236.16</v>
      </c>
      <c r="C79" s="177">
        <v>0</v>
      </c>
      <c r="D79" s="177">
        <v>24063.93</v>
      </c>
      <c r="E79" s="177">
        <v>9262.5499999999993</v>
      </c>
      <c r="F79" s="177">
        <v>928.94</v>
      </c>
      <c r="G79" s="177">
        <v>0</v>
      </c>
      <c r="H79" s="193">
        <v>90.2</v>
      </c>
      <c r="I79" s="205">
        <f>SUM(B79:H79)</f>
        <v>66581.78</v>
      </c>
      <c r="J79" s="194">
        <v>6234.42</v>
      </c>
    </row>
    <row r="80" spans="1:12" ht="16.5" thickBot="1">
      <c r="A80" s="192" t="s">
        <v>11</v>
      </c>
      <c r="B80" s="83">
        <v>6.2</v>
      </c>
      <c r="C80" s="84">
        <v>0</v>
      </c>
      <c r="D80" s="84">
        <v>5.04</v>
      </c>
      <c r="E80" s="84">
        <v>5.27</v>
      </c>
      <c r="F80" s="84">
        <v>3.5</v>
      </c>
      <c r="G80" s="84">
        <v>0</v>
      </c>
      <c r="H80" s="85">
        <v>4.4000000000000004</v>
      </c>
      <c r="I80" s="229">
        <v>4.88</v>
      </c>
      <c r="J80" s="83">
        <v>2.75</v>
      </c>
    </row>
    <row r="81" spans="1:10" ht="15.7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>
      <c r="A84" s="316" t="s">
        <v>25</v>
      </c>
      <c r="B84" s="316"/>
      <c r="C84" s="316"/>
      <c r="D84" s="316"/>
      <c r="E84" s="316"/>
      <c r="F84" s="316"/>
      <c r="G84" s="316"/>
      <c r="H84" s="316"/>
      <c r="I84" s="316"/>
      <c r="J84" s="316"/>
    </row>
    <row r="85" spans="1:10" ht="15.75" thickBot="1">
      <c r="A85" s="335" t="s">
        <v>26</v>
      </c>
      <c r="B85" s="336"/>
      <c r="C85" s="336"/>
      <c r="D85" s="336"/>
      <c r="E85" s="336"/>
      <c r="F85" s="336"/>
      <c r="G85" s="336"/>
      <c r="H85" s="336"/>
      <c r="I85" s="336"/>
      <c r="J85" s="337"/>
    </row>
    <row r="86" spans="1:10" ht="31.5" thickTop="1" thickBot="1">
      <c r="A86" s="216" t="s">
        <v>37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>
      <c r="A87" s="219" t="s">
        <v>23</v>
      </c>
      <c r="B87" s="220">
        <f t="shared" ref="B87:J88" si="7">B76+B70+B64+B58+B52+B46+B40+B34+B28+B22+B16+B10+B4</f>
        <v>778199</v>
      </c>
      <c r="C87" s="220">
        <f t="shared" si="7"/>
        <v>51619</v>
      </c>
      <c r="D87" s="220">
        <f t="shared" si="7"/>
        <v>104540</v>
      </c>
      <c r="E87" s="220">
        <f t="shared" si="7"/>
        <v>261405</v>
      </c>
      <c r="F87" s="220">
        <f t="shared" si="7"/>
        <v>21980</v>
      </c>
      <c r="G87" s="220">
        <f t="shared" si="7"/>
        <v>42397</v>
      </c>
      <c r="H87" s="220">
        <f t="shared" si="7"/>
        <v>42890</v>
      </c>
      <c r="I87" s="220">
        <f t="shared" si="7"/>
        <v>1303030</v>
      </c>
      <c r="J87" s="220">
        <f t="shared" si="7"/>
        <v>366179</v>
      </c>
    </row>
    <row r="88" spans="1:10" ht="15.75" thickBot="1">
      <c r="A88" s="221" t="s">
        <v>22</v>
      </c>
      <c r="B88" s="174">
        <f>B77+B71+B65+B59+B53+B47+B41+B35+B29+B23+B17+B11+B5</f>
        <v>191262.5</v>
      </c>
      <c r="C88" s="174">
        <f t="shared" si="7"/>
        <v>2623</v>
      </c>
      <c r="D88" s="174">
        <f t="shared" si="7"/>
        <v>99065.59</v>
      </c>
      <c r="E88" s="174">
        <f t="shared" si="7"/>
        <v>46941.29</v>
      </c>
      <c r="F88" s="174">
        <f t="shared" si="7"/>
        <v>2005.8100000000002</v>
      </c>
      <c r="G88" s="174">
        <f t="shared" si="7"/>
        <v>502.17</v>
      </c>
      <c r="H88" s="174">
        <f t="shared" si="7"/>
        <v>4653.5</v>
      </c>
      <c r="I88" s="174">
        <f>SUM(B88:H88)</f>
        <v>347053.85999999993</v>
      </c>
      <c r="J88" s="174">
        <f t="shared" si="7"/>
        <v>178540.72999999998</v>
      </c>
    </row>
    <row r="89" spans="1:10" ht="15.75" thickBot="1">
      <c r="A89" s="222" t="s">
        <v>12</v>
      </c>
      <c r="B89" s="174">
        <f>B88/B87*100</f>
        <v>24.577582340763737</v>
      </c>
      <c r="C89" s="174">
        <f t="shared" ref="C89:H89" si="8">C88/C87*100</f>
        <v>5.081462252271451</v>
      </c>
      <c r="D89" s="174">
        <f t="shared" si="8"/>
        <v>94.763334608762193</v>
      </c>
      <c r="E89" s="174">
        <f t="shared" si="8"/>
        <v>17.957303800615904</v>
      </c>
      <c r="F89" s="174">
        <f t="shared" si="8"/>
        <v>9.1256141947224751</v>
      </c>
      <c r="G89" s="174">
        <f t="shared" si="8"/>
        <v>1.1844470127603368</v>
      </c>
      <c r="H89" s="174">
        <f t="shared" si="8"/>
        <v>10.849848449522034</v>
      </c>
      <c r="I89" s="174">
        <f>I88/I87*100</f>
        <v>26.63437219404004</v>
      </c>
      <c r="J89" s="174">
        <f>J88/J87*100</f>
        <v>48.757774203326782</v>
      </c>
    </row>
    <row r="90" spans="1:10" ht="15.75" thickBot="1">
      <c r="A90" s="223" t="s">
        <v>24</v>
      </c>
      <c r="B90" s="174">
        <f>B79+B73+B67+B61+B55+B49+B43+B37+B31+B25+B19+B13+B7</f>
        <v>1204608.31</v>
      </c>
      <c r="C90" s="174">
        <f t="shared" ref="C90:J90" si="9">C79+C73+C67+C61+C55+C49+C43+C37+C31+C25+C19+C13+C7</f>
        <v>13908.42</v>
      </c>
      <c r="D90" s="174">
        <f t="shared" si="9"/>
        <v>537893.53</v>
      </c>
      <c r="E90" s="174">
        <f t="shared" si="9"/>
        <v>259482.17</v>
      </c>
      <c r="F90" s="174">
        <f t="shared" si="9"/>
        <v>9252.24</v>
      </c>
      <c r="G90" s="174">
        <f t="shared" si="9"/>
        <v>2063.9499999999998</v>
      </c>
      <c r="H90" s="174">
        <f t="shared" si="9"/>
        <v>25840.400000000001</v>
      </c>
      <c r="I90" s="174">
        <f>SUM(B90:H90)</f>
        <v>2053049.0199999998</v>
      </c>
      <c r="J90" s="174">
        <f t="shared" si="9"/>
        <v>606462.54</v>
      </c>
    </row>
    <row r="91" spans="1:10" ht="15.75" thickBot="1">
      <c r="A91" s="222" t="s">
        <v>11</v>
      </c>
      <c r="B91" s="174">
        <f>B90/B88</f>
        <v>6.2981938958238031</v>
      </c>
      <c r="C91" s="174">
        <f t="shared" ref="C91:J91" si="10">C90/C88</f>
        <v>5.302485703393061</v>
      </c>
      <c r="D91" s="174">
        <f t="shared" si="10"/>
        <v>5.4296706858557044</v>
      </c>
      <c r="E91" s="174">
        <f t="shared" si="10"/>
        <v>5.5278022823829511</v>
      </c>
      <c r="F91" s="174">
        <f t="shared" si="10"/>
        <v>4.6127200482598045</v>
      </c>
      <c r="G91" s="174">
        <f t="shared" si="10"/>
        <v>4.1100623294900132</v>
      </c>
      <c r="H91" s="174">
        <f t="shared" si="10"/>
        <v>5.5528956699258627</v>
      </c>
      <c r="I91" s="174">
        <f t="shared" si="10"/>
        <v>5.9156495766968282</v>
      </c>
      <c r="J91" s="174">
        <f t="shared" si="10"/>
        <v>3.3967741702411551</v>
      </c>
    </row>
    <row r="94" spans="1:10">
      <c r="I94" s="72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94"/>
  <sheetViews>
    <sheetView topLeftCell="A29" workbookViewId="0">
      <selection activeCell="J34" sqref="J34:J38"/>
    </sheetView>
  </sheetViews>
  <sheetFormatPr defaultRowHeight="15"/>
  <cols>
    <col min="1" max="1" width="34.42578125" customWidth="1"/>
    <col min="2" max="2" width="17" customWidth="1"/>
    <col min="3" max="3" width="13.28515625" customWidth="1"/>
    <col min="4" max="10" width="12.7109375" customWidth="1"/>
    <col min="12" max="12" width="11.85546875" bestFit="1" customWidth="1"/>
  </cols>
  <sheetData>
    <row r="1" spans="1:10" ht="16.5" thickBot="1">
      <c r="A1" s="316" t="s">
        <v>13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0" ht="30.75" thickBot="1">
      <c r="A2" s="1" t="s">
        <v>38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28" t="s">
        <v>8</v>
      </c>
      <c r="J2" s="228" t="s">
        <v>9</v>
      </c>
    </row>
    <row r="3" spans="1:10" ht="17.25" thickTop="1" thickBot="1">
      <c r="A3" s="326" t="s">
        <v>28</v>
      </c>
      <c r="B3" s="327"/>
      <c r="C3" s="327"/>
      <c r="D3" s="327"/>
      <c r="E3" s="327"/>
      <c r="F3" s="327"/>
      <c r="G3" s="327"/>
      <c r="H3" s="327"/>
      <c r="I3" s="327"/>
      <c r="J3" s="328"/>
    </row>
    <row r="4" spans="1:10" ht="16.5" thickBot="1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>
      <c r="A5" s="185" t="s">
        <v>22</v>
      </c>
      <c r="B5" s="258">
        <v>79280</v>
      </c>
      <c r="C5" s="259">
        <v>769</v>
      </c>
      <c r="D5" s="260">
        <v>21417</v>
      </c>
      <c r="E5" s="260">
        <v>21992</v>
      </c>
      <c r="F5" s="259">
        <v>927</v>
      </c>
      <c r="G5" s="259">
        <v>445</v>
      </c>
      <c r="H5" s="260">
        <v>1979</v>
      </c>
      <c r="I5" s="260">
        <v>126810</v>
      </c>
      <c r="J5" s="261">
        <v>64895</v>
      </c>
    </row>
    <row r="6" spans="1:10" ht="16.5" thickBot="1">
      <c r="A6" s="188" t="s">
        <v>12</v>
      </c>
      <c r="B6" s="63">
        <v>47.11</v>
      </c>
      <c r="C6" s="64">
        <v>6</v>
      </c>
      <c r="D6" s="64">
        <v>99.63</v>
      </c>
      <c r="E6" s="64">
        <v>42.6</v>
      </c>
      <c r="F6" s="64">
        <v>24.77</v>
      </c>
      <c r="G6" s="64">
        <v>7.68</v>
      </c>
      <c r="H6" s="64">
        <v>33.69</v>
      </c>
      <c r="I6" s="64">
        <v>47.03</v>
      </c>
      <c r="J6" s="226">
        <v>76.849999999999994</v>
      </c>
    </row>
    <row r="7" spans="1:10" ht="16.5" thickBot="1">
      <c r="A7" s="190" t="s">
        <v>24</v>
      </c>
      <c r="B7" s="257">
        <v>539375</v>
      </c>
      <c r="C7" s="59">
        <v>4568</v>
      </c>
      <c r="D7" s="59">
        <v>118488</v>
      </c>
      <c r="E7" s="59">
        <v>128534</v>
      </c>
      <c r="F7" s="59">
        <v>5329</v>
      </c>
      <c r="G7" s="59">
        <v>1710</v>
      </c>
      <c r="H7" s="59">
        <v>10619</v>
      </c>
      <c r="I7" s="59">
        <v>808625</v>
      </c>
      <c r="J7" s="118">
        <v>233823</v>
      </c>
    </row>
    <row r="8" spans="1:10" ht="16.5" thickBot="1">
      <c r="A8" s="192" t="s">
        <v>11</v>
      </c>
      <c r="B8" s="229">
        <v>6.8</v>
      </c>
      <c r="C8" s="84">
        <v>5.94</v>
      </c>
      <c r="D8" s="84">
        <v>5.53</v>
      </c>
      <c r="E8" s="84">
        <v>5.84</v>
      </c>
      <c r="F8" s="84">
        <v>5.75</v>
      </c>
      <c r="G8" s="84">
        <v>3.84</v>
      </c>
      <c r="H8" s="84">
        <v>5.36</v>
      </c>
      <c r="I8" s="84">
        <v>6.38</v>
      </c>
      <c r="J8" s="84">
        <v>3.6</v>
      </c>
    </row>
    <row r="9" spans="1:10" ht="16.5" thickBot="1">
      <c r="A9" s="329" t="s">
        <v>10</v>
      </c>
      <c r="B9" s="330"/>
      <c r="C9" s="330"/>
      <c r="D9" s="330"/>
      <c r="E9" s="330"/>
      <c r="F9" s="330"/>
      <c r="G9" s="330"/>
      <c r="H9" s="330"/>
      <c r="I9" s="330"/>
      <c r="J9" s="331"/>
    </row>
    <row r="10" spans="1:10" ht="16.5" thickBot="1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>
      <c r="A11" s="185" t="s">
        <v>22</v>
      </c>
      <c r="B11" s="249">
        <v>31294.6</v>
      </c>
      <c r="C11" s="249">
        <v>41</v>
      </c>
      <c r="D11" s="249">
        <v>16767</v>
      </c>
      <c r="E11" s="249">
        <v>8233.2000000000007</v>
      </c>
      <c r="F11" s="249">
        <v>722</v>
      </c>
      <c r="G11" s="249">
        <v>2096.1999999999998</v>
      </c>
      <c r="H11" s="249">
        <v>3548.7</v>
      </c>
      <c r="I11" s="250">
        <f>SUM(B11:H11)</f>
        <v>62702.7</v>
      </c>
      <c r="J11" s="251">
        <v>36658.1</v>
      </c>
    </row>
    <row r="12" spans="1:10" ht="16.5" thickBot="1">
      <c r="A12" s="188" t="s">
        <v>12</v>
      </c>
      <c r="B12" s="64">
        <f>B11/B10*100</f>
        <v>42.973511115993574</v>
      </c>
      <c r="C12" s="64">
        <f t="shared" ref="C12:J12" si="0">C11/C10*100</f>
        <v>0.83113723900263525</v>
      </c>
      <c r="D12" s="64">
        <f t="shared" si="0"/>
        <v>99.678972712680576</v>
      </c>
      <c r="E12" s="64">
        <f t="shared" si="0"/>
        <v>41.254697599839659</v>
      </c>
      <c r="F12" s="64">
        <f t="shared" si="0"/>
        <v>20.854997111496246</v>
      </c>
      <c r="G12" s="64">
        <f t="shared" si="0"/>
        <v>19.912605680630758</v>
      </c>
      <c r="H12" s="64">
        <f t="shared" si="0"/>
        <v>39.579522641088552</v>
      </c>
      <c r="I12" s="64">
        <f t="shared" si="0"/>
        <v>45.605612085330463</v>
      </c>
      <c r="J12" s="64">
        <f t="shared" si="0"/>
        <v>91.318785342400915</v>
      </c>
    </row>
    <row r="13" spans="1:10" ht="16.5" thickBot="1">
      <c r="A13" s="190" t="s">
        <v>24</v>
      </c>
      <c r="B13" s="252">
        <v>191814.3</v>
      </c>
      <c r="C13" s="253">
        <v>205</v>
      </c>
      <c r="D13" s="253">
        <v>92906.9</v>
      </c>
      <c r="E13" s="253">
        <v>40051.9</v>
      </c>
      <c r="F13" s="253">
        <v>3011.8</v>
      </c>
      <c r="G13" s="253">
        <v>8645.7999999999993</v>
      </c>
      <c r="H13" s="254">
        <v>18776.099999999999</v>
      </c>
      <c r="I13" s="255">
        <f>SUM(B13:H13)</f>
        <v>355411.79999999993</v>
      </c>
      <c r="J13" s="256">
        <v>121370.5</v>
      </c>
    </row>
    <row r="14" spans="1:10" ht="16.5" thickBot="1">
      <c r="A14" s="192" t="s">
        <v>11</v>
      </c>
      <c r="B14" s="83">
        <f>B13/B11</f>
        <v>6.1293098489835307</v>
      </c>
      <c r="C14" s="83">
        <f t="shared" ref="C14:J14" si="1">C13/C11</f>
        <v>5</v>
      </c>
      <c r="D14" s="83">
        <f t="shared" si="1"/>
        <v>5.5410568378362255</v>
      </c>
      <c r="E14" s="83">
        <f t="shared" si="1"/>
        <v>4.8646820191420099</v>
      </c>
      <c r="F14" s="83">
        <f t="shared" si="1"/>
        <v>4.1714681440443213</v>
      </c>
      <c r="G14" s="83">
        <f t="shared" si="1"/>
        <v>4.1245110199408455</v>
      </c>
      <c r="H14" s="83">
        <f t="shared" si="1"/>
        <v>5.29097979541804</v>
      </c>
      <c r="I14" s="83">
        <f t="shared" si="1"/>
        <v>5.6682056753536925</v>
      </c>
      <c r="J14" s="83">
        <f t="shared" si="1"/>
        <v>3.3108780869712287</v>
      </c>
    </row>
    <row r="15" spans="1:10" ht="16.5" thickBot="1">
      <c r="A15" s="329" t="s">
        <v>29</v>
      </c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ht="16.5" thickBot="1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>
      <c r="A17" s="185" t="s">
        <v>22</v>
      </c>
      <c r="B17" s="262">
        <v>22085</v>
      </c>
      <c r="C17" s="262">
        <v>60</v>
      </c>
      <c r="D17" s="262">
        <v>7157</v>
      </c>
      <c r="E17" s="262">
        <v>3379</v>
      </c>
      <c r="F17" s="262">
        <v>134</v>
      </c>
      <c r="G17" s="262">
        <v>0</v>
      </c>
      <c r="H17" s="262">
        <v>427</v>
      </c>
      <c r="I17" s="262">
        <v>33242</v>
      </c>
      <c r="J17" s="263">
        <v>17356</v>
      </c>
    </row>
    <row r="18" spans="1:10" ht="16.5" thickBot="1">
      <c r="A18" s="188" t="s">
        <v>12</v>
      </c>
      <c r="B18" s="63">
        <f>B17/B16*100</f>
        <v>40.739715919572035</v>
      </c>
      <c r="C18" s="63">
        <f t="shared" ref="C18:J18" si="2">C17/C16*100</f>
        <v>2.2463496817671285</v>
      </c>
      <c r="D18" s="63">
        <f t="shared" si="2"/>
        <v>91.721132897603482</v>
      </c>
      <c r="E18" s="63">
        <f t="shared" si="2"/>
        <v>40.433169797774319</v>
      </c>
      <c r="F18" s="63">
        <f t="shared" si="2"/>
        <v>7.7681159420289863</v>
      </c>
      <c r="G18" s="63">
        <f t="shared" si="2"/>
        <v>0</v>
      </c>
      <c r="H18" s="63">
        <f t="shared" si="2"/>
        <v>10.82657200811359</v>
      </c>
      <c r="I18" s="63">
        <f t="shared" si="2"/>
        <v>41.21045323812357</v>
      </c>
      <c r="J18" s="63">
        <f t="shared" si="2"/>
        <v>70.512716340294148</v>
      </c>
    </row>
    <row r="19" spans="1:10" ht="16.5" thickBot="1">
      <c r="A19" s="190" t="s">
        <v>24</v>
      </c>
      <c r="B19" s="37">
        <v>164508</v>
      </c>
      <c r="C19" s="38">
        <v>247</v>
      </c>
      <c r="D19" s="38">
        <v>42358</v>
      </c>
      <c r="E19" s="38">
        <v>24197</v>
      </c>
      <c r="F19" s="38">
        <v>839</v>
      </c>
      <c r="G19" s="38">
        <v>0</v>
      </c>
      <c r="H19" s="39">
        <v>3007</v>
      </c>
      <c r="I19" s="40">
        <v>235053</v>
      </c>
      <c r="J19" s="37">
        <v>66631</v>
      </c>
    </row>
    <row r="20" spans="1:10" ht="16.5" thickBot="1">
      <c r="A20" s="199" t="s">
        <v>11</v>
      </c>
      <c r="B20" s="244">
        <v>7.45</v>
      </c>
      <c r="C20" s="244">
        <v>4.12</v>
      </c>
      <c r="D20" s="244">
        <v>5.92</v>
      </c>
      <c r="E20" s="244">
        <v>7.16</v>
      </c>
      <c r="F20" s="244">
        <v>6.26</v>
      </c>
      <c r="G20" s="244">
        <v>0</v>
      </c>
      <c r="H20" s="244">
        <v>7.04</v>
      </c>
      <c r="I20" s="244">
        <v>7.07</v>
      </c>
      <c r="J20" s="243">
        <v>3.84</v>
      </c>
    </row>
    <row r="21" spans="1:10" ht="16.5" thickBot="1">
      <c r="A21" s="332" t="s">
        <v>14</v>
      </c>
      <c r="B21" s="333"/>
      <c r="C21" s="333"/>
      <c r="D21" s="333"/>
      <c r="E21" s="333"/>
      <c r="F21" s="333"/>
      <c r="G21" s="333"/>
      <c r="H21" s="333"/>
      <c r="I21" s="333"/>
      <c r="J21" s="334"/>
    </row>
    <row r="22" spans="1:10" ht="16.5" thickBot="1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>
      <c r="A23" s="185" t="s">
        <v>22</v>
      </c>
      <c r="B23" s="267">
        <v>1353</v>
      </c>
      <c r="C23" s="267">
        <v>0</v>
      </c>
      <c r="D23" s="267">
        <v>1047</v>
      </c>
      <c r="E23" s="267">
        <v>0</v>
      </c>
      <c r="F23" s="267">
        <v>0</v>
      </c>
      <c r="G23" s="267">
        <v>0</v>
      </c>
      <c r="H23" s="267">
        <v>34</v>
      </c>
      <c r="I23" s="267">
        <f>SUM(B23:H23)</f>
        <v>2434</v>
      </c>
      <c r="J23" s="267">
        <v>3298</v>
      </c>
    </row>
    <row r="24" spans="1:10" ht="16.5" thickBot="1">
      <c r="A24" s="188" t="s">
        <v>12</v>
      </c>
      <c r="B24" s="202">
        <f>B23/B22*100</f>
        <v>12.549856228550226</v>
      </c>
      <c r="C24" s="202">
        <f t="shared" ref="C24:J24" si="3">C23/C22*100</f>
        <v>0</v>
      </c>
      <c r="D24" s="202">
        <f t="shared" si="3"/>
        <v>79.378316906747543</v>
      </c>
      <c r="E24" s="202">
        <f t="shared" si="3"/>
        <v>0</v>
      </c>
      <c r="F24" s="202">
        <f t="shared" si="3"/>
        <v>0</v>
      </c>
      <c r="G24" s="202">
        <f t="shared" si="3"/>
        <v>0</v>
      </c>
      <c r="H24" s="202">
        <f t="shared" si="3"/>
        <v>2.6254826254826256</v>
      </c>
      <c r="I24" s="202">
        <f t="shared" si="3"/>
        <v>12.708855472013367</v>
      </c>
      <c r="J24" s="202">
        <f t="shared" si="3"/>
        <v>54.702272350306849</v>
      </c>
    </row>
    <row r="25" spans="1:10" ht="16.5" thickBot="1">
      <c r="A25" s="190" t="s">
        <v>24</v>
      </c>
      <c r="B25" s="268">
        <v>6949</v>
      </c>
      <c r="C25" s="268">
        <v>0</v>
      </c>
      <c r="D25" s="268">
        <v>4150</v>
      </c>
      <c r="E25" s="268">
        <v>0</v>
      </c>
      <c r="F25" s="268">
        <v>0</v>
      </c>
      <c r="G25" s="268">
        <v>0</v>
      </c>
      <c r="H25" s="268">
        <v>170</v>
      </c>
      <c r="I25" s="268">
        <f>SUM(B25:H25)</f>
        <v>11269</v>
      </c>
      <c r="J25" s="268">
        <v>11244</v>
      </c>
    </row>
    <row r="26" spans="1:10" ht="16.5" thickBot="1">
      <c r="A26" s="192" t="s">
        <v>11</v>
      </c>
      <c r="B26" s="230">
        <f>B25/B23</f>
        <v>5.1359940872135992</v>
      </c>
      <c r="C26" s="230">
        <v>0</v>
      </c>
      <c r="D26" s="230">
        <f t="shared" ref="D26:J26" si="4">D25/D23</f>
        <v>3.9637058261700098</v>
      </c>
      <c r="E26" s="230">
        <v>0</v>
      </c>
      <c r="F26" s="230">
        <v>0</v>
      </c>
      <c r="G26" s="230">
        <v>0</v>
      </c>
      <c r="H26" s="230">
        <f t="shared" si="4"/>
        <v>5</v>
      </c>
      <c r="I26" s="230">
        <f t="shared" si="4"/>
        <v>4.6298274445357439</v>
      </c>
      <c r="J26" s="230">
        <f t="shared" si="4"/>
        <v>3.4093389933292904</v>
      </c>
    </row>
    <row r="27" spans="1:10" ht="16.5" thickBot="1">
      <c r="A27" s="329" t="s">
        <v>30</v>
      </c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ht="16.5" thickBot="1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>
      <c r="A29" s="185" t="s">
        <v>22</v>
      </c>
      <c r="B29" s="267">
        <v>30658</v>
      </c>
      <c r="C29" s="267">
        <v>602</v>
      </c>
      <c r="D29" s="267">
        <v>4492</v>
      </c>
      <c r="E29" s="267">
        <v>9220</v>
      </c>
      <c r="F29" s="267">
        <v>308</v>
      </c>
      <c r="G29" s="267">
        <v>90</v>
      </c>
      <c r="H29" s="267">
        <v>109</v>
      </c>
      <c r="I29" s="267">
        <f>SUM(B29:H29)</f>
        <v>45479</v>
      </c>
      <c r="J29" s="267">
        <v>16128</v>
      </c>
    </row>
    <row r="30" spans="1:10" ht="16.5" thickBot="1">
      <c r="A30" s="188" t="s">
        <v>12</v>
      </c>
      <c r="B30" s="202">
        <f>B29/B28*100</f>
        <v>53.617586876300734</v>
      </c>
      <c r="C30" s="202">
        <f t="shared" ref="C30:J30" si="5">C29/C28*100</f>
        <v>9.0635350797952423</v>
      </c>
      <c r="D30" s="202">
        <f t="shared" si="5"/>
        <v>100</v>
      </c>
      <c r="E30" s="202">
        <f t="shared" si="5"/>
        <v>50.352247283053899</v>
      </c>
      <c r="F30" s="202">
        <f t="shared" si="5"/>
        <v>32.116788321167881</v>
      </c>
      <c r="G30" s="202">
        <f t="shared" si="5"/>
        <v>11.264080100125156</v>
      </c>
      <c r="H30" s="202">
        <f t="shared" si="5"/>
        <v>12.884160756501181</v>
      </c>
      <c r="I30" s="202">
        <f t="shared" si="5"/>
        <v>50.969426637378405</v>
      </c>
      <c r="J30" s="202">
        <f t="shared" si="5"/>
        <v>71.549620691184955</v>
      </c>
    </row>
    <row r="31" spans="1:10" ht="16.5" thickBot="1">
      <c r="A31" s="190" t="s">
        <v>24</v>
      </c>
      <c r="B31" s="268">
        <v>185441</v>
      </c>
      <c r="C31" s="268">
        <v>2984</v>
      </c>
      <c r="D31" s="268">
        <v>26262</v>
      </c>
      <c r="E31" s="268">
        <v>47666</v>
      </c>
      <c r="F31" s="268">
        <v>1416</v>
      </c>
      <c r="G31" s="268">
        <v>409</v>
      </c>
      <c r="H31" s="268">
        <v>368</v>
      </c>
      <c r="I31" s="268">
        <f>SUM(B31:H31)</f>
        <v>264546</v>
      </c>
      <c r="J31" s="268">
        <v>60744</v>
      </c>
    </row>
    <row r="32" spans="1:10" ht="16.5" thickBot="1">
      <c r="A32" s="192" t="s">
        <v>11</v>
      </c>
      <c r="B32" s="230">
        <f>B31/B29</f>
        <v>6.048698545241046</v>
      </c>
      <c r="C32" s="230">
        <f t="shared" ref="C32:J32" si="6">C31/C29</f>
        <v>4.9568106312292359</v>
      </c>
      <c r="D32" s="230">
        <f t="shared" si="6"/>
        <v>5.8463935886019591</v>
      </c>
      <c r="E32" s="230">
        <f t="shared" si="6"/>
        <v>5.1698481561822129</v>
      </c>
      <c r="F32" s="230">
        <f t="shared" si="6"/>
        <v>4.5974025974025974</v>
      </c>
      <c r="G32" s="230">
        <f t="shared" si="6"/>
        <v>4.5444444444444443</v>
      </c>
      <c r="H32" s="230">
        <f t="shared" si="6"/>
        <v>3.3761467889908259</v>
      </c>
      <c r="I32" s="230">
        <f t="shared" si="6"/>
        <v>5.8168825172057437</v>
      </c>
      <c r="J32" s="230">
        <f t="shared" si="6"/>
        <v>3.7663690476190474</v>
      </c>
    </row>
    <row r="33" spans="1:10" ht="16.5" thickBot="1">
      <c r="A33" s="329" t="s">
        <v>15</v>
      </c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ht="16.5" thickBot="1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</row>
    <row r="35" spans="1:10" ht="16.5" thickBot="1">
      <c r="A35" s="185" t="s">
        <v>22</v>
      </c>
      <c r="B35" s="242">
        <v>2761</v>
      </c>
      <c r="C35" s="242">
        <v>110</v>
      </c>
      <c r="D35" s="242">
        <v>2023</v>
      </c>
      <c r="E35" s="242">
        <v>116</v>
      </c>
      <c r="F35" s="242">
        <v>0</v>
      </c>
      <c r="G35" s="242">
        <v>0</v>
      </c>
      <c r="H35" s="242">
        <v>97</v>
      </c>
      <c r="I35" s="242">
        <v>5107</v>
      </c>
      <c r="J35" s="242">
        <v>3177</v>
      </c>
    </row>
    <row r="36" spans="1:10" ht="16.5" thickBot="1">
      <c r="A36" s="188" t="s">
        <v>12</v>
      </c>
      <c r="B36" s="227">
        <v>24.76</v>
      </c>
      <c r="C36" s="227">
        <v>10.119999999999999</v>
      </c>
      <c r="D36" s="227">
        <v>96.42</v>
      </c>
      <c r="E36" s="227">
        <v>4.4000000000000004</v>
      </c>
      <c r="F36" s="227">
        <v>0</v>
      </c>
      <c r="G36" s="227">
        <v>0</v>
      </c>
      <c r="H36" s="227">
        <v>6.07</v>
      </c>
      <c r="I36" s="227">
        <v>24.72</v>
      </c>
      <c r="J36" s="227">
        <v>56.43</v>
      </c>
    </row>
    <row r="37" spans="1:10" ht="16.5" thickBot="1">
      <c r="A37" s="190" t="s">
        <v>24</v>
      </c>
      <c r="B37" s="241">
        <v>18940</v>
      </c>
      <c r="C37" s="241">
        <v>572</v>
      </c>
      <c r="D37" s="241">
        <v>9751</v>
      </c>
      <c r="E37" s="241">
        <v>621</v>
      </c>
      <c r="F37" s="241">
        <v>0</v>
      </c>
      <c r="G37" s="241">
        <v>0</v>
      </c>
      <c r="H37" s="241">
        <v>485</v>
      </c>
      <c r="I37" s="241">
        <v>30369</v>
      </c>
      <c r="J37" s="241">
        <v>12930</v>
      </c>
    </row>
    <row r="38" spans="1:10" ht="16.5" thickBot="1">
      <c r="A38" s="192" t="s">
        <v>11</v>
      </c>
      <c r="B38" s="231">
        <v>6.86</v>
      </c>
      <c r="C38" s="231">
        <v>5.2</v>
      </c>
      <c r="D38" s="231">
        <v>4.82</v>
      </c>
      <c r="E38" s="231">
        <v>5.35</v>
      </c>
      <c r="F38" s="231">
        <v>0</v>
      </c>
      <c r="G38" s="231">
        <v>0</v>
      </c>
      <c r="H38" s="231">
        <v>5</v>
      </c>
      <c r="I38" s="231">
        <v>5.54</v>
      </c>
      <c r="J38" s="231">
        <v>4.07</v>
      </c>
    </row>
    <row r="39" spans="1:10" ht="16.5" thickBot="1">
      <c r="A39" s="329" t="s">
        <v>16</v>
      </c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ht="16.5" thickBot="1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0" ht="16.5" thickBot="1">
      <c r="A41" s="185" t="s">
        <v>22</v>
      </c>
      <c r="B41" s="34">
        <v>9777</v>
      </c>
      <c r="C41" s="34">
        <v>0</v>
      </c>
      <c r="D41" s="34">
        <v>16652</v>
      </c>
      <c r="E41" s="34">
        <v>1498</v>
      </c>
      <c r="F41" s="34">
        <v>290</v>
      </c>
      <c r="G41" s="34">
        <v>38</v>
      </c>
      <c r="H41" s="34">
        <v>19</v>
      </c>
      <c r="I41" s="34">
        <v>27983</v>
      </c>
      <c r="J41" s="35">
        <v>27624</v>
      </c>
    </row>
    <row r="42" spans="1:10" ht="16.5" thickBot="1">
      <c r="A42" s="188" t="s">
        <v>12</v>
      </c>
      <c r="B42" s="64">
        <v>17.899999999999999</v>
      </c>
      <c r="C42" s="64">
        <v>0</v>
      </c>
      <c r="D42" s="64">
        <v>100</v>
      </c>
      <c r="E42" s="64">
        <v>12.3</v>
      </c>
      <c r="F42" s="64">
        <v>14</v>
      </c>
      <c r="G42" s="64">
        <v>0.6</v>
      </c>
      <c r="H42" s="64">
        <v>0.3</v>
      </c>
      <c r="I42" s="68">
        <v>27.4</v>
      </c>
      <c r="J42" s="67">
        <v>86.2</v>
      </c>
    </row>
    <row r="43" spans="1:10" ht="16.5" thickBot="1">
      <c r="A43" s="190" t="s">
        <v>24</v>
      </c>
      <c r="B43" s="37">
        <v>53417</v>
      </c>
      <c r="C43" s="38">
        <v>0</v>
      </c>
      <c r="D43" s="38">
        <v>90720</v>
      </c>
      <c r="E43" s="38">
        <v>3587</v>
      </c>
      <c r="F43" s="38">
        <v>1558</v>
      </c>
      <c r="G43" s="38">
        <v>152</v>
      </c>
      <c r="H43" s="39">
        <v>99.4</v>
      </c>
      <c r="I43" s="44">
        <v>149533</v>
      </c>
      <c r="J43" s="45">
        <v>98014</v>
      </c>
    </row>
    <row r="44" spans="1:10" ht="16.5" thickBot="1">
      <c r="A44" s="199" t="s">
        <v>11</v>
      </c>
      <c r="B44" s="71">
        <f>B43/B41</f>
        <v>5.4635368722512014</v>
      </c>
      <c r="C44" s="71">
        <v>0</v>
      </c>
      <c r="D44" s="71">
        <f t="shared" ref="D44:J44" si="7">D43/D41</f>
        <v>5.4479942349267354</v>
      </c>
      <c r="E44" s="71">
        <f t="shared" si="7"/>
        <v>2.3945260347129507</v>
      </c>
      <c r="F44" s="71">
        <f t="shared" si="7"/>
        <v>5.3724137931034486</v>
      </c>
      <c r="G44" s="71">
        <f t="shared" si="7"/>
        <v>4</v>
      </c>
      <c r="H44" s="71">
        <f t="shared" si="7"/>
        <v>5.2315789473684218</v>
      </c>
      <c r="I44" s="71">
        <f t="shared" si="7"/>
        <v>5.3437086802701641</v>
      </c>
      <c r="J44" s="71">
        <f t="shared" si="7"/>
        <v>3.5481465392412397</v>
      </c>
    </row>
    <row r="45" spans="1:10" ht="16.5" thickBot="1">
      <c r="A45" s="332" t="s">
        <v>33</v>
      </c>
      <c r="B45" s="333"/>
      <c r="C45" s="333"/>
      <c r="D45" s="333"/>
      <c r="E45" s="333"/>
      <c r="F45" s="333"/>
      <c r="G45" s="333"/>
      <c r="H45" s="333"/>
      <c r="I45" s="333"/>
      <c r="J45" s="334"/>
    </row>
    <row r="46" spans="1:10" ht="16.5" thickBot="1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0" ht="16.5" thickBot="1">
      <c r="A47" s="185" t="s">
        <v>22</v>
      </c>
      <c r="B47" s="249">
        <v>19197.21</v>
      </c>
      <c r="C47" s="249">
        <v>0</v>
      </c>
      <c r="D47" s="249">
        <v>5210</v>
      </c>
      <c r="E47" s="249">
        <v>5246.03</v>
      </c>
      <c r="F47" s="249">
        <v>55.65</v>
      </c>
      <c r="G47" s="249">
        <v>0</v>
      </c>
      <c r="H47" s="281">
        <v>1234.9000000000001</v>
      </c>
      <c r="I47" s="282">
        <v>30943.8</v>
      </c>
      <c r="J47" s="249">
        <v>16481.66</v>
      </c>
    </row>
    <row r="48" spans="1:10" ht="16.5" thickBot="1">
      <c r="A48" s="188" t="s">
        <v>12</v>
      </c>
      <c r="B48" s="64">
        <v>38</v>
      </c>
      <c r="C48" s="64">
        <v>0</v>
      </c>
      <c r="D48" s="64">
        <v>96.3</v>
      </c>
      <c r="E48" s="64">
        <v>30.26</v>
      </c>
      <c r="F48" s="64">
        <v>8.6199999999999992</v>
      </c>
      <c r="G48" s="64">
        <v>0</v>
      </c>
      <c r="H48" s="239">
        <v>26.2</v>
      </c>
      <c r="I48" s="63">
        <v>36.92</v>
      </c>
      <c r="J48" s="64">
        <v>66.53</v>
      </c>
    </row>
    <row r="49" spans="1:10" ht="16.5" thickBot="1">
      <c r="A49" s="190" t="s">
        <v>24</v>
      </c>
      <c r="B49" s="253">
        <v>132409.64000000001</v>
      </c>
      <c r="C49" s="253">
        <v>0</v>
      </c>
      <c r="D49" s="253">
        <v>29339.63</v>
      </c>
      <c r="E49" s="253">
        <v>32027.03</v>
      </c>
      <c r="F49" s="253">
        <v>211.49</v>
      </c>
      <c r="G49" s="253">
        <v>0</v>
      </c>
      <c r="H49" s="254">
        <v>6642.66</v>
      </c>
      <c r="I49" s="283">
        <v>200630.44</v>
      </c>
      <c r="J49" s="253">
        <v>56967.99</v>
      </c>
    </row>
    <row r="50" spans="1:10" ht="16.5" thickBot="1">
      <c r="A50" s="206" t="s">
        <v>11</v>
      </c>
      <c r="B50" s="233">
        <v>6.9</v>
      </c>
      <c r="C50" s="233">
        <v>0</v>
      </c>
      <c r="D50" s="233">
        <v>5.63</v>
      </c>
      <c r="E50" s="233">
        <v>6.11</v>
      </c>
      <c r="F50" s="233">
        <v>3.8</v>
      </c>
      <c r="G50" s="233">
        <v>0</v>
      </c>
      <c r="H50" s="234">
        <v>5.38</v>
      </c>
      <c r="I50" s="235">
        <v>6.48</v>
      </c>
      <c r="J50" s="233">
        <v>3.46</v>
      </c>
    </row>
    <row r="51" spans="1:10" ht="16.5" thickBot="1">
      <c r="A51" s="329" t="s">
        <v>17</v>
      </c>
      <c r="B51" s="330"/>
      <c r="C51" s="330"/>
      <c r="D51" s="330"/>
      <c r="E51" s="330"/>
      <c r="F51" s="330"/>
      <c r="G51" s="330"/>
      <c r="H51" s="330"/>
      <c r="I51" s="330"/>
      <c r="J51" s="331"/>
    </row>
    <row r="52" spans="1:10" ht="16.5" thickBot="1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>
      <c r="A53" s="185" t="s">
        <v>22</v>
      </c>
      <c r="B53" s="34">
        <v>25310</v>
      </c>
      <c r="C53" s="34">
        <v>143</v>
      </c>
      <c r="D53" s="34">
        <v>11831</v>
      </c>
      <c r="E53" s="34">
        <v>8222</v>
      </c>
      <c r="F53" s="34">
        <v>81</v>
      </c>
      <c r="G53" s="34">
        <v>98</v>
      </c>
      <c r="H53" s="34">
        <v>508</v>
      </c>
      <c r="I53" s="34">
        <v>46193</v>
      </c>
      <c r="J53" s="35">
        <v>27188.5</v>
      </c>
    </row>
    <row r="54" spans="1:10" ht="16.5" thickBot="1">
      <c r="A54" s="188" t="s">
        <v>12</v>
      </c>
      <c r="B54" s="64">
        <v>36.799999999999997</v>
      </c>
      <c r="C54" s="64">
        <v>4.2</v>
      </c>
      <c r="D54" s="64">
        <v>100</v>
      </c>
      <c r="E54" s="64">
        <v>22.8</v>
      </c>
      <c r="F54" s="64">
        <v>2.2000000000000002</v>
      </c>
      <c r="G54" s="64">
        <v>1.7</v>
      </c>
      <c r="H54" s="64">
        <v>10.9</v>
      </c>
      <c r="I54" s="68">
        <v>34.4</v>
      </c>
      <c r="J54" s="67">
        <v>72.400000000000006</v>
      </c>
    </row>
    <row r="55" spans="1:10" ht="16.5" thickBot="1">
      <c r="A55" s="190" t="s">
        <v>24</v>
      </c>
      <c r="B55" s="37">
        <v>152227</v>
      </c>
      <c r="C55" s="38">
        <v>901</v>
      </c>
      <c r="D55" s="38">
        <v>64530</v>
      </c>
      <c r="E55" s="38">
        <v>39179</v>
      </c>
      <c r="F55" s="38">
        <v>454</v>
      </c>
      <c r="G55" s="38">
        <v>349</v>
      </c>
      <c r="H55" s="39">
        <v>2872</v>
      </c>
      <c r="I55" s="44">
        <v>260512</v>
      </c>
      <c r="J55" s="45">
        <v>92877</v>
      </c>
    </row>
    <row r="56" spans="1:10" ht="16.5" thickBot="1">
      <c r="A56" s="192" t="s">
        <v>11</v>
      </c>
      <c r="B56" s="264">
        <f>B55/B53</f>
        <v>6.0145001975503751</v>
      </c>
      <c r="C56" s="264">
        <f t="shared" ref="C56:J56" si="8">C55/C53</f>
        <v>6.3006993006993008</v>
      </c>
      <c r="D56" s="264">
        <f t="shared" si="8"/>
        <v>5.4543149353393625</v>
      </c>
      <c r="E56" s="264">
        <f t="shared" si="8"/>
        <v>4.7651423011432739</v>
      </c>
      <c r="F56" s="264">
        <f t="shared" si="8"/>
        <v>5.6049382716049383</v>
      </c>
      <c r="G56" s="264">
        <f t="shared" si="8"/>
        <v>3.5612244897959182</v>
      </c>
      <c r="H56" s="264">
        <f t="shared" si="8"/>
        <v>5.6535433070866139</v>
      </c>
      <c r="I56" s="264">
        <f t="shared" si="8"/>
        <v>5.6396423700560687</v>
      </c>
      <c r="J56" s="264">
        <f t="shared" si="8"/>
        <v>3.4160398697978924</v>
      </c>
    </row>
    <row r="57" spans="1:10" ht="16.5" thickBot="1">
      <c r="A57" s="329" t="s">
        <v>18</v>
      </c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ht="16.5" thickBot="1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>
      <c r="A59" s="208" t="s">
        <v>22</v>
      </c>
      <c r="B59" s="34">
        <v>93386</v>
      </c>
      <c r="C59" s="34">
        <v>2579</v>
      </c>
      <c r="D59" s="34">
        <v>5943</v>
      </c>
      <c r="E59" s="34">
        <v>26980</v>
      </c>
      <c r="F59" s="34">
        <v>1257</v>
      </c>
      <c r="G59" s="34">
        <v>96</v>
      </c>
      <c r="H59" s="34">
        <v>1463</v>
      </c>
      <c r="I59" s="34">
        <v>131704</v>
      </c>
      <c r="J59" s="35">
        <v>35273</v>
      </c>
    </row>
    <row r="60" spans="1:10" ht="16.5" thickBot="1">
      <c r="A60" s="209" t="s">
        <v>12</v>
      </c>
      <c r="B60" s="32">
        <v>85.27</v>
      </c>
      <c r="C60" s="32">
        <v>55.87</v>
      </c>
      <c r="D60" s="32">
        <v>100</v>
      </c>
      <c r="E60" s="32">
        <v>77.239999999999995</v>
      </c>
      <c r="F60" s="32">
        <v>61.65</v>
      </c>
      <c r="G60" s="32">
        <v>8.0500000000000007</v>
      </c>
      <c r="H60" s="32">
        <v>79.64</v>
      </c>
      <c r="I60" s="240">
        <v>82.28</v>
      </c>
      <c r="J60" s="43">
        <v>100</v>
      </c>
    </row>
    <row r="61" spans="1:10" ht="16.5" thickBot="1">
      <c r="A61" s="210" t="s">
        <v>24</v>
      </c>
      <c r="B61" s="37">
        <v>550044</v>
      </c>
      <c r="C61" s="38">
        <v>12328</v>
      </c>
      <c r="D61" s="38">
        <v>30250</v>
      </c>
      <c r="E61" s="38">
        <v>128155</v>
      </c>
      <c r="F61" s="38">
        <v>5694</v>
      </c>
      <c r="G61" s="38">
        <v>308</v>
      </c>
      <c r="H61" s="39">
        <v>7549</v>
      </c>
      <c r="I61" s="44">
        <v>734328</v>
      </c>
      <c r="J61" s="45">
        <v>111110</v>
      </c>
    </row>
    <row r="62" spans="1:10" ht="16.5" thickBot="1">
      <c r="A62" s="211" t="s">
        <v>11</v>
      </c>
      <c r="B62" s="243">
        <v>5.89</v>
      </c>
      <c r="C62" s="244">
        <v>4.78</v>
      </c>
      <c r="D62" s="244">
        <v>5.09</v>
      </c>
      <c r="E62" s="244">
        <v>4.75</v>
      </c>
      <c r="F62" s="244">
        <v>4.53</v>
      </c>
      <c r="G62" s="244">
        <v>3.2</v>
      </c>
      <c r="H62" s="245">
        <v>5.16</v>
      </c>
      <c r="I62" s="246">
        <v>5.58</v>
      </c>
      <c r="J62" s="243">
        <v>3.15</v>
      </c>
    </row>
    <row r="63" spans="1:10" ht="16.5" thickBot="1">
      <c r="A63" s="329" t="s">
        <v>19</v>
      </c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ht="16.5" thickBot="1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2" ht="16.5" thickBot="1">
      <c r="A65" s="185" t="s">
        <v>22</v>
      </c>
      <c r="B65" s="48">
        <v>32562</v>
      </c>
      <c r="C65" s="48">
        <v>208</v>
      </c>
      <c r="D65" s="48">
        <v>2743</v>
      </c>
      <c r="E65" s="48">
        <v>19227</v>
      </c>
      <c r="F65" s="48">
        <v>0</v>
      </c>
      <c r="G65" s="48">
        <v>53</v>
      </c>
      <c r="H65" s="48">
        <v>336</v>
      </c>
      <c r="I65" s="48">
        <v>55129</v>
      </c>
      <c r="J65" s="48">
        <v>19743</v>
      </c>
    </row>
    <row r="66" spans="1:12" ht="16.5" thickBot="1">
      <c r="A66" s="188" t="s">
        <v>12</v>
      </c>
      <c r="B66" s="227">
        <v>65.900000000000006</v>
      </c>
      <c r="C66" s="227">
        <v>7.45</v>
      </c>
      <c r="D66" s="227">
        <v>96.04</v>
      </c>
      <c r="E66" s="227">
        <v>55.72</v>
      </c>
      <c r="F66" s="227">
        <v>0</v>
      </c>
      <c r="G66" s="227">
        <v>2.82</v>
      </c>
      <c r="H66" s="227">
        <v>23.48</v>
      </c>
      <c r="I66" s="227">
        <v>58.76</v>
      </c>
      <c r="J66" s="227">
        <v>85.29</v>
      </c>
    </row>
    <row r="67" spans="1:12" ht="16.5" thickBot="1">
      <c r="A67" s="190" t="s">
        <v>24</v>
      </c>
      <c r="B67" s="49">
        <v>247520</v>
      </c>
      <c r="C67" s="49">
        <v>1565</v>
      </c>
      <c r="D67" s="49">
        <v>15574</v>
      </c>
      <c r="E67" s="49">
        <v>135215</v>
      </c>
      <c r="F67" s="49">
        <v>0</v>
      </c>
      <c r="G67" s="49">
        <v>210</v>
      </c>
      <c r="H67" s="49">
        <v>2442</v>
      </c>
      <c r="I67" s="49">
        <v>402526</v>
      </c>
      <c r="J67" s="49">
        <v>68978</v>
      </c>
    </row>
    <row r="68" spans="1:12" ht="16.5" thickBot="1">
      <c r="A68" s="199" t="s">
        <v>11</v>
      </c>
      <c r="B68" s="236">
        <v>7.6</v>
      </c>
      <c r="C68" s="236">
        <v>7.52</v>
      </c>
      <c r="D68" s="236">
        <v>5.68</v>
      </c>
      <c r="E68" s="236">
        <v>7.03</v>
      </c>
      <c r="F68" s="236">
        <v>0</v>
      </c>
      <c r="G68" s="236">
        <v>3.96</v>
      </c>
      <c r="H68" s="236">
        <v>7.27</v>
      </c>
      <c r="I68" s="236">
        <v>7.3</v>
      </c>
      <c r="J68" s="236">
        <v>3.49</v>
      </c>
    </row>
    <row r="69" spans="1:12" ht="16.5" thickBot="1">
      <c r="A69" s="332" t="s">
        <v>32</v>
      </c>
      <c r="B69" s="333"/>
      <c r="C69" s="333"/>
      <c r="D69" s="333"/>
      <c r="E69" s="333"/>
      <c r="F69" s="333"/>
      <c r="G69" s="333"/>
      <c r="H69" s="333"/>
      <c r="I69" s="333"/>
      <c r="J69" s="334"/>
    </row>
    <row r="70" spans="1:12" ht="16.5" thickBot="1">
      <c r="A70" s="182" t="s">
        <v>23</v>
      </c>
      <c r="B70" s="277">
        <v>32619</v>
      </c>
      <c r="C70" s="278">
        <v>2393</v>
      </c>
      <c r="D70" s="279">
        <v>2649</v>
      </c>
      <c r="E70" s="278">
        <v>8634</v>
      </c>
      <c r="F70" s="278">
        <v>99</v>
      </c>
      <c r="G70" s="278">
        <v>1163</v>
      </c>
      <c r="H70" s="278">
        <v>462</v>
      </c>
      <c r="I70" s="278">
        <f>SUM(B70:H70)</f>
        <v>48019</v>
      </c>
      <c r="J70" s="278">
        <v>12608</v>
      </c>
    </row>
    <row r="71" spans="1:12" ht="16.5" thickBot="1">
      <c r="A71" s="185" t="s">
        <v>22</v>
      </c>
      <c r="B71" s="48">
        <v>19959.89</v>
      </c>
      <c r="C71" s="48">
        <v>561.76</v>
      </c>
      <c r="D71" s="48">
        <v>2628</v>
      </c>
      <c r="E71" s="48">
        <v>6058.47</v>
      </c>
      <c r="F71" s="48">
        <v>58.23</v>
      </c>
      <c r="G71" s="48">
        <v>145.46</v>
      </c>
      <c r="H71" s="48">
        <v>198</v>
      </c>
      <c r="I71" s="48">
        <v>27107.81</v>
      </c>
      <c r="J71" s="48">
        <v>11569.93</v>
      </c>
    </row>
    <row r="72" spans="1:12" ht="16.5" thickBot="1">
      <c r="A72" s="188" t="s">
        <v>12</v>
      </c>
      <c r="B72" s="227">
        <f>B71/B70*100</f>
        <v>61.190992979551794</v>
      </c>
      <c r="C72" s="227">
        <f>C71/C70*100</f>
        <v>23.475135812787297</v>
      </c>
      <c r="D72" s="227">
        <f t="shared" ref="D72:J72" si="9">(D71/D70*100)</f>
        <v>99.20724801812004</v>
      </c>
      <c r="E72" s="227">
        <f t="shared" si="9"/>
        <v>70.169909659485754</v>
      </c>
      <c r="F72" s="227">
        <f t="shared" si="9"/>
        <v>58.818181818181813</v>
      </c>
      <c r="G72" s="227">
        <f t="shared" si="9"/>
        <v>12.507308684436802</v>
      </c>
      <c r="H72" s="227">
        <f t="shared" si="9"/>
        <v>42.857142857142854</v>
      </c>
      <c r="I72" s="227">
        <f t="shared" si="9"/>
        <v>56.452258481017935</v>
      </c>
      <c r="J72" s="227">
        <f t="shared" si="9"/>
        <v>91.766576776649742</v>
      </c>
      <c r="L72" s="266"/>
    </row>
    <row r="73" spans="1:12" ht="16.5" thickBot="1">
      <c r="A73" s="190" t="s">
        <v>24</v>
      </c>
      <c r="B73" s="49">
        <v>138559.34</v>
      </c>
      <c r="C73" s="49">
        <v>2996.05</v>
      </c>
      <c r="D73" s="49">
        <v>13910.66</v>
      </c>
      <c r="E73" s="49">
        <v>39563.980000000003</v>
      </c>
      <c r="F73" s="49">
        <v>402.04</v>
      </c>
      <c r="G73" s="49">
        <v>463.41</v>
      </c>
      <c r="H73" s="49">
        <v>759.9</v>
      </c>
      <c r="I73" s="49">
        <v>196654.38</v>
      </c>
      <c r="J73" s="49">
        <v>40701.5</v>
      </c>
    </row>
    <row r="74" spans="1:12" ht="16.5" thickBot="1">
      <c r="A74" s="192" t="s">
        <v>11</v>
      </c>
      <c r="B74" s="265">
        <v>6.94</v>
      </c>
      <c r="C74" s="265">
        <v>5.33</v>
      </c>
      <c r="D74" s="265">
        <v>5.29</v>
      </c>
      <c r="E74" s="265">
        <v>6.52</v>
      </c>
      <c r="F74" s="265">
        <v>6.9</v>
      </c>
      <c r="G74" s="265">
        <v>3.19</v>
      </c>
      <c r="H74" s="265">
        <v>3.84</v>
      </c>
      <c r="I74" s="265">
        <v>7.25</v>
      </c>
      <c r="J74" s="265">
        <v>3.51</v>
      </c>
    </row>
    <row r="75" spans="1:12" ht="16.5" thickBot="1">
      <c r="A75" s="329" t="s">
        <v>31</v>
      </c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2" ht="16.5" thickBot="1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2" ht="16.5" thickBot="1">
      <c r="A77" s="185" t="s">
        <v>22</v>
      </c>
      <c r="B77" s="249">
        <v>17761.68</v>
      </c>
      <c r="C77" s="249">
        <v>95.8</v>
      </c>
      <c r="D77" s="249">
        <v>5046.28</v>
      </c>
      <c r="E77" s="249">
        <v>6435.94</v>
      </c>
      <c r="F77" s="249">
        <v>530.12</v>
      </c>
      <c r="G77" s="249">
        <v>20.170000000000002</v>
      </c>
      <c r="H77" s="249">
        <v>20.5</v>
      </c>
      <c r="I77" s="249">
        <v>29910.49</v>
      </c>
      <c r="J77" s="251">
        <v>12160.47</v>
      </c>
    </row>
    <row r="78" spans="1:12" ht="16.5" thickBot="1">
      <c r="A78" s="188" t="s">
        <v>12</v>
      </c>
      <c r="B78" s="64">
        <v>46.24</v>
      </c>
      <c r="C78" s="64">
        <v>3.95</v>
      </c>
      <c r="D78" s="64">
        <v>97.61</v>
      </c>
      <c r="E78" s="64">
        <v>47.17</v>
      </c>
      <c r="F78" s="64">
        <v>59.42</v>
      </c>
      <c r="G78" s="64">
        <v>0.94</v>
      </c>
      <c r="H78" s="64">
        <v>1.38</v>
      </c>
      <c r="I78" s="68">
        <v>46.61</v>
      </c>
      <c r="J78" s="67">
        <v>70</v>
      </c>
    </row>
    <row r="79" spans="1:12" ht="16.5" thickBot="1">
      <c r="A79" s="190" t="s">
        <v>24</v>
      </c>
      <c r="B79" s="252">
        <v>110122.42</v>
      </c>
      <c r="C79" s="253">
        <v>416.73</v>
      </c>
      <c r="D79" s="253">
        <v>25433.25</v>
      </c>
      <c r="E79" s="253">
        <v>33917.4</v>
      </c>
      <c r="F79" s="253">
        <v>1855.42</v>
      </c>
      <c r="G79" s="253">
        <v>83.71</v>
      </c>
      <c r="H79" s="254">
        <v>90.2</v>
      </c>
      <c r="I79" s="280">
        <v>171919.13</v>
      </c>
      <c r="J79" s="256">
        <v>33441.29</v>
      </c>
    </row>
    <row r="80" spans="1:12" ht="16.5" thickBot="1">
      <c r="A80" s="192" t="s">
        <v>11</v>
      </c>
      <c r="B80" s="83">
        <v>6.2</v>
      </c>
      <c r="C80" s="84">
        <v>4.3499999999999996</v>
      </c>
      <c r="D80" s="84">
        <v>5.04</v>
      </c>
      <c r="E80" s="84">
        <v>5.27</v>
      </c>
      <c r="F80" s="84">
        <v>3.5</v>
      </c>
      <c r="G80" s="84">
        <v>4.1500000000000004</v>
      </c>
      <c r="H80" s="85">
        <v>4.4000000000000004</v>
      </c>
      <c r="I80" s="229">
        <v>5.75</v>
      </c>
      <c r="J80" s="83">
        <v>2.75</v>
      </c>
    </row>
    <row r="81" spans="1:10" ht="15.7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>
      <c r="A84" s="316" t="s">
        <v>25</v>
      </c>
      <c r="B84" s="316"/>
      <c r="C84" s="316"/>
      <c r="D84" s="316"/>
      <c r="E84" s="316"/>
      <c r="F84" s="316"/>
      <c r="G84" s="316"/>
      <c r="H84" s="316"/>
      <c r="I84" s="316"/>
      <c r="J84" s="316"/>
    </row>
    <row r="85" spans="1:10" ht="15.75" thickBot="1">
      <c r="A85" s="335" t="s">
        <v>26</v>
      </c>
      <c r="B85" s="336"/>
      <c r="C85" s="336"/>
      <c r="D85" s="336"/>
      <c r="E85" s="336"/>
      <c r="F85" s="336"/>
      <c r="G85" s="336"/>
      <c r="H85" s="336"/>
      <c r="I85" s="336"/>
      <c r="J85" s="337"/>
    </row>
    <row r="86" spans="1:10" ht="31.5" thickTop="1" thickBot="1">
      <c r="A86" s="216" t="s">
        <v>39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>
      <c r="A87" s="219" t="s">
        <v>23</v>
      </c>
      <c r="B87" s="284">
        <f t="shared" ref="B87:J88" si="10">B76+B70+B64+B58+B52+B46+B40+B34+B28+B22+B16+B10+B4</f>
        <v>778199</v>
      </c>
      <c r="C87" s="284">
        <f t="shared" si="10"/>
        <v>51619</v>
      </c>
      <c r="D87" s="284">
        <f t="shared" si="10"/>
        <v>104540</v>
      </c>
      <c r="E87" s="284">
        <f t="shared" si="10"/>
        <v>261405</v>
      </c>
      <c r="F87" s="284">
        <f t="shared" si="10"/>
        <v>21980</v>
      </c>
      <c r="G87" s="284">
        <f t="shared" si="10"/>
        <v>42397</v>
      </c>
      <c r="H87" s="284">
        <f t="shared" si="10"/>
        <v>42890</v>
      </c>
      <c r="I87" s="284">
        <f t="shared" si="10"/>
        <v>1303030</v>
      </c>
      <c r="J87" s="284">
        <f t="shared" si="10"/>
        <v>366179</v>
      </c>
    </row>
    <row r="88" spans="1:10" ht="15.75" thickBot="1">
      <c r="A88" s="221" t="s">
        <v>22</v>
      </c>
      <c r="B88" s="58">
        <f>B77+B71+B65+B59+B53+B47+B41+B35+B29+B23+B17+B11+B5</f>
        <v>385385.38</v>
      </c>
      <c r="C88" s="58">
        <f t="shared" si="10"/>
        <v>5169.5599999999995</v>
      </c>
      <c r="D88" s="58">
        <f t="shared" si="10"/>
        <v>102956.28</v>
      </c>
      <c r="E88" s="58">
        <f t="shared" si="10"/>
        <v>116607.64</v>
      </c>
      <c r="F88" s="58">
        <f t="shared" si="10"/>
        <v>4363</v>
      </c>
      <c r="G88" s="58">
        <f t="shared" si="10"/>
        <v>3081.83</v>
      </c>
      <c r="H88" s="58">
        <f t="shared" si="10"/>
        <v>9974.0999999999985</v>
      </c>
      <c r="I88" s="58">
        <f>SUM(B88:H88)</f>
        <v>627537.78999999992</v>
      </c>
      <c r="J88" s="58">
        <f t="shared" si="10"/>
        <v>291552.66000000003</v>
      </c>
    </row>
    <row r="89" spans="1:10" ht="15.75" thickBot="1">
      <c r="A89" s="222" t="s">
        <v>12</v>
      </c>
      <c r="B89" s="174">
        <f>B88/B87*100</f>
        <v>49.522728762180371</v>
      </c>
      <c r="C89" s="174">
        <f t="shared" ref="C89:H89" si="11">C88/C87*100</f>
        <v>10.014839497084406</v>
      </c>
      <c r="D89" s="174">
        <f t="shared" si="11"/>
        <v>98.485058350870474</v>
      </c>
      <c r="E89" s="174">
        <f t="shared" si="11"/>
        <v>44.608037336699759</v>
      </c>
      <c r="F89" s="174">
        <f t="shared" si="11"/>
        <v>19.849863512283893</v>
      </c>
      <c r="G89" s="174">
        <f t="shared" si="11"/>
        <v>7.2689812958464035</v>
      </c>
      <c r="H89" s="174">
        <f t="shared" si="11"/>
        <v>23.255071112147348</v>
      </c>
      <c r="I89" s="174">
        <f>I88/I87*100</f>
        <v>48.159888106950717</v>
      </c>
      <c r="J89" s="174">
        <f>J88/J87*100</f>
        <v>79.620256759672188</v>
      </c>
    </row>
    <row r="90" spans="1:10" ht="15.75" thickBot="1">
      <c r="A90" s="223" t="s">
        <v>24</v>
      </c>
      <c r="B90" s="58">
        <f>B79+B73+B67+B61+B55+B49+B43+B37+B31+B25+B19+B13+B7</f>
        <v>2491326.7000000002</v>
      </c>
      <c r="C90" s="58">
        <f t="shared" ref="C90:J90" si="12">C79+C73+C67+C61+C55+C49+C43+C37+C31+C25+C19+C13+C7</f>
        <v>26782.78</v>
      </c>
      <c r="D90" s="58">
        <f t="shared" si="12"/>
        <v>563673.44000000006</v>
      </c>
      <c r="E90" s="58">
        <f t="shared" si="12"/>
        <v>652714.31000000006</v>
      </c>
      <c r="F90" s="58">
        <f t="shared" si="12"/>
        <v>20770.75</v>
      </c>
      <c r="G90" s="58">
        <f t="shared" si="12"/>
        <v>12330.919999999998</v>
      </c>
      <c r="H90" s="58">
        <f t="shared" si="12"/>
        <v>53880.26</v>
      </c>
      <c r="I90" s="58">
        <f>SUM(B90:H90)</f>
        <v>3821479.1599999997</v>
      </c>
      <c r="J90" s="58">
        <f t="shared" si="12"/>
        <v>1008832.28</v>
      </c>
    </row>
    <row r="91" spans="1:10" ht="15.75" thickBot="1">
      <c r="A91" s="222" t="s">
        <v>11</v>
      </c>
      <c r="B91" s="174">
        <f>B90/B88</f>
        <v>6.4645075534520799</v>
      </c>
      <c r="C91" s="174">
        <f t="shared" ref="C91:J91" si="13">C90/C88</f>
        <v>5.180862587918508</v>
      </c>
      <c r="D91" s="174">
        <f t="shared" si="13"/>
        <v>5.4748815710901759</v>
      </c>
      <c r="E91" s="174">
        <f t="shared" si="13"/>
        <v>5.5975261140693702</v>
      </c>
      <c r="F91" s="174">
        <f t="shared" si="13"/>
        <v>4.760657804263122</v>
      </c>
      <c r="G91" s="174">
        <f t="shared" si="13"/>
        <v>4.0011681371133383</v>
      </c>
      <c r="H91" s="174">
        <f t="shared" si="13"/>
        <v>5.402017224611745</v>
      </c>
      <c r="I91" s="174">
        <f t="shared" si="13"/>
        <v>6.0896398924437687</v>
      </c>
      <c r="J91" s="174">
        <f t="shared" si="13"/>
        <v>3.4602060567720421</v>
      </c>
    </row>
    <row r="93" spans="1:10">
      <c r="I93" s="238"/>
    </row>
    <row r="94" spans="1:10">
      <c r="I94" s="238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91"/>
  <sheetViews>
    <sheetView topLeftCell="A28" workbookViewId="0">
      <selection activeCell="E8" sqref="E8"/>
    </sheetView>
  </sheetViews>
  <sheetFormatPr defaultRowHeight="1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0" ht="16.5" thickBot="1">
      <c r="A1" s="316" t="s">
        <v>13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0" ht="30.75" thickBot="1">
      <c r="A2" s="1" t="s">
        <v>40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37" t="s">
        <v>8</v>
      </c>
      <c r="J2" s="237" t="s">
        <v>9</v>
      </c>
    </row>
    <row r="3" spans="1:10" ht="17.25" thickTop="1" thickBot="1">
      <c r="A3" s="326" t="s">
        <v>28</v>
      </c>
      <c r="B3" s="327"/>
      <c r="C3" s="327"/>
      <c r="D3" s="327"/>
      <c r="E3" s="327"/>
      <c r="F3" s="327"/>
      <c r="G3" s="327"/>
      <c r="H3" s="327"/>
      <c r="I3" s="327"/>
      <c r="J3" s="328"/>
    </row>
    <row r="4" spans="1:10" ht="16.5" thickBot="1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>
      <c r="A5" s="185" t="s">
        <v>22</v>
      </c>
      <c r="B5" s="295">
        <v>145998</v>
      </c>
      <c r="C5" s="296">
        <v>7039</v>
      </c>
      <c r="D5" s="296">
        <v>21496</v>
      </c>
      <c r="E5" s="296">
        <v>43128</v>
      </c>
      <c r="F5" s="296">
        <v>2539</v>
      </c>
      <c r="G5" s="296">
        <v>3288</v>
      </c>
      <c r="H5" s="296">
        <v>4284</v>
      </c>
      <c r="I5" s="296">
        <v>227771</v>
      </c>
      <c r="J5" s="297">
        <v>82201</v>
      </c>
    </row>
    <row r="6" spans="1:10" ht="16.5" thickBot="1">
      <c r="A6" s="188" t="s">
        <v>12</v>
      </c>
      <c r="B6" s="36">
        <v>86.76</v>
      </c>
      <c r="C6" s="32">
        <v>54.94</v>
      </c>
      <c r="D6" s="64">
        <v>100</v>
      </c>
      <c r="E6" s="32">
        <v>83.54</v>
      </c>
      <c r="F6" s="32">
        <v>67.849999999999994</v>
      </c>
      <c r="G6" s="32">
        <v>56.68</v>
      </c>
      <c r="H6" s="32">
        <v>72.91</v>
      </c>
      <c r="I6" s="32">
        <v>84.48</v>
      </c>
      <c r="J6" s="289">
        <v>97.35</v>
      </c>
    </row>
    <row r="7" spans="1:10" ht="16.5" thickBot="1">
      <c r="A7" s="190" t="s">
        <v>24</v>
      </c>
      <c r="B7" s="298">
        <v>993156</v>
      </c>
      <c r="C7" s="253">
        <v>38747</v>
      </c>
      <c r="D7" s="253">
        <v>118854</v>
      </c>
      <c r="E7" s="253">
        <v>241629</v>
      </c>
      <c r="F7" s="253">
        <v>13017</v>
      </c>
      <c r="G7" s="253">
        <v>11751</v>
      </c>
      <c r="H7" s="253">
        <v>21783</v>
      </c>
      <c r="I7" s="253">
        <v>1438936</v>
      </c>
      <c r="J7" s="252">
        <v>301206</v>
      </c>
    </row>
    <row r="8" spans="1:10" ht="16.5" thickBot="1">
      <c r="A8" s="192" t="s">
        <v>11</v>
      </c>
      <c r="B8" s="229">
        <v>6.8</v>
      </c>
      <c r="C8" s="84">
        <v>5.5</v>
      </c>
      <c r="D8" s="84">
        <v>5.53</v>
      </c>
      <c r="E8" s="84">
        <v>5.6</v>
      </c>
      <c r="F8" s="84">
        <v>5.13</v>
      </c>
      <c r="G8" s="84">
        <v>3.57</v>
      </c>
      <c r="H8" s="84">
        <v>5.08</v>
      </c>
      <c r="I8" s="84">
        <v>6.32</v>
      </c>
      <c r="J8" s="84">
        <v>3.66</v>
      </c>
    </row>
    <row r="9" spans="1:10" ht="16.5" thickBot="1">
      <c r="A9" s="329" t="s">
        <v>10</v>
      </c>
      <c r="B9" s="330"/>
      <c r="C9" s="330"/>
      <c r="D9" s="330"/>
      <c r="E9" s="330"/>
      <c r="F9" s="330"/>
      <c r="G9" s="330"/>
      <c r="H9" s="330"/>
      <c r="I9" s="330"/>
      <c r="J9" s="331"/>
    </row>
    <row r="10" spans="1:10" ht="16.5" thickBot="1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>
      <c r="A11" s="185" t="s">
        <v>22</v>
      </c>
      <c r="B11" s="299">
        <v>62194.9</v>
      </c>
      <c r="C11" s="299">
        <v>2970.9</v>
      </c>
      <c r="D11" s="299">
        <v>16821</v>
      </c>
      <c r="E11" s="299">
        <v>17464.7</v>
      </c>
      <c r="F11" s="299">
        <v>2538.8000000000002</v>
      </c>
      <c r="G11" s="299">
        <v>5970.5</v>
      </c>
      <c r="H11" s="299">
        <v>6468.1</v>
      </c>
      <c r="I11" s="300">
        <v>114428.9</v>
      </c>
      <c r="J11" s="301">
        <v>40047</v>
      </c>
    </row>
    <row r="12" spans="1:10" ht="16.5" thickBot="1">
      <c r="A12" s="188" t="s">
        <v>12</v>
      </c>
      <c r="B12" s="64">
        <v>85.4</v>
      </c>
      <c r="C12" s="64">
        <v>60.3</v>
      </c>
      <c r="D12" s="64">
        <v>100</v>
      </c>
      <c r="E12" s="64">
        <v>87.5</v>
      </c>
      <c r="F12" s="64">
        <v>73.3</v>
      </c>
      <c r="G12" s="64">
        <v>56.7</v>
      </c>
      <c r="H12" s="64">
        <v>72.099999999999994</v>
      </c>
      <c r="I12" s="68">
        <v>83.2</v>
      </c>
      <c r="J12" s="67">
        <v>99.8</v>
      </c>
    </row>
    <row r="13" spans="1:10" ht="16.5" thickBot="1">
      <c r="A13" s="190" t="s">
        <v>24</v>
      </c>
      <c r="B13" s="252">
        <v>387026.8</v>
      </c>
      <c r="C13" s="302">
        <v>13483.8</v>
      </c>
      <c r="D13" s="302">
        <v>93285.4</v>
      </c>
      <c r="E13" s="302">
        <v>85749.5</v>
      </c>
      <c r="F13" s="302">
        <v>13040</v>
      </c>
      <c r="G13" s="302">
        <v>25184.2</v>
      </c>
      <c r="H13" s="303">
        <v>33564.300000000003</v>
      </c>
      <c r="I13" s="304">
        <v>651333.94999999995</v>
      </c>
      <c r="J13" s="305">
        <v>133954.9</v>
      </c>
    </row>
    <row r="14" spans="1:10" ht="16.5" thickBot="1">
      <c r="A14" s="192" t="s">
        <v>11</v>
      </c>
      <c r="B14" s="83">
        <f>B13/B11</f>
        <v>6.2228060500137472</v>
      </c>
      <c r="C14" s="83">
        <f t="shared" ref="C14:J14" si="0">C13/C11</f>
        <v>4.5386246591941832</v>
      </c>
      <c r="D14" s="83">
        <f t="shared" si="0"/>
        <v>5.5457701682420781</v>
      </c>
      <c r="E14" s="83">
        <f t="shared" si="0"/>
        <v>4.9098753485602389</v>
      </c>
      <c r="F14" s="83">
        <f t="shared" si="0"/>
        <v>5.136284858988498</v>
      </c>
      <c r="G14" s="83">
        <f t="shared" si="0"/>
        <v>4.2181056862909303</v>
      </c>
      <c r="H14" s="83">
        <f t="shared" si="0"/>
        <v>5.1892054853821064</v>
      </c>
      <c r="I14" s="83">
        <f t="shared" si="0"/>
        <v>5.6920406470742968</v>
      </c>
      <c r="J14" s="83">
        <f t="shared" si="0"/>
        <v>3.3449421929233147</v>
      </c>
    </row>
    <row r="15" spans="1:10" ht="16.5" thickBot="1">
      <c r="A15" s="329" t="s">
        <v>29</v>
      </c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ht="16.5" thickBot="1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>
      <c r="A17" s="185" t="s">
        <v>22</v>
      </c>
      <c r="B17" s="262">
        <v>39803</v>
      </c>
      <c r="C17" s="262">
        <v>658</v>
      </c>
      <c r="D17" s="262">
        <v>7210</v>
      </c>
      <c r="E17" s="262">
        <v>6272</v>
      </c>
      <c r="F17" s="262">
        <v>696</v>
      </c>
      <c r="G17" s="262">
        <v>0</v>
      </c>
      <c r="H17" s="262">
        <v>1809</v>
      </c>
      <c r="I17" s="262">
        <v>56591</v>
      </c>
      <c r="J17" s="263">
        <v>21272</v>
      </c>
    </row>
    <row r="18" spans="1:10" ht="16.5" thickBot="1">
      <c r="A18" s="188" t="s">
        <v>12</v>
      </c>
      <c r="B18" s="63">
        <v>73.400000000000006</v>
      </c>
      <c r="C18" s="64">
        <v>24.6</v>
      </c>
      <c r="D18" s="64">
        <v>92.4</v>
      </c>
      <c r="E18" s="64">
        <v>75</v>
      </c>
      <c r="F18" s="64">
        <v>40.299999999999997</v>
      </c>
      <c r="G18" s="64">
        <v>0</v>
      </c>
      <c r="H18" s="64">
        <v>45.7</v>
      </c>
      <c r="I18" s="64">
        <v>70.2</v>
      </c>
      <c r="J18" s="64">
        <v>86.4</v>
      </c>
    </row>
    <row r="19" spans="1:10" ht="16.5" thickBot="1">
      <c r="A19" s="190" t="s">
        <v>24</v>
      </c>
      <c r="B19" s="37">
        <v>302320</v>
      </c>
      <c r="C19" s="38">
        <v>4019</v>
      </c>
      <c r="D19" s="38">
        <v>42487</v>
      </c>
      <c r="E19" s="38">
        <v>44877</v>
      </c>
      <c r="F19" s="38">
        <v>3230</v>
      </c>
      <c r="G19" s="38">
        <v>0</v>
      </c>
      <c r="H19" s="39">
        <v>10936</v>
      </c>
      <c r="I19" s="40">
        <v>408550</v>
      </c>
      <c r="J19" s="37">
        <v>82875</v>
      </c>
    </row>
    <row r="20" spans="1:10" ht="16.5" thickBot="1">
      <c r="A20" s="199" t="s">
        <v>11</v>
      </c>
      <c r="B20" s="84">
        <v>7.6</v>
      </c>
      <c r="C20" s="84">
        <v>6.11</v>
      </c>
      <c r="D20" s="84">
        <v>5.89</v>
      </c>
      <c r="E20" s="84">
        <v>7.16</v>
      </c>
      <c r="F20" s="84">
        <v>4.6399999999999997</v>
      </c>
      <c r="G20" s="84">
        <v>0</v>
      </c>
      <c r="H20" s="84">
        <v>6.05</v>
      </c>
      <c r="I20" s="84">
        <v>7.22</v>
      </c>
      <c r="J20" s="83">
        <v>3.9</v>
      </c>
    </row>
    <row r="21" spans="1:10" ht="16.5" thickBot="1">
      <c r="A21" s="332" t="s">
        <v>14</v>
      </c>
      <c r="B21" s="333"/>
      <c r="C21" s="333"/>
      <c r="D21" s="333"/>
      <c r="E21" s="333"/>
      <c r="F21" s="333"/>
      <c r="G21" s="333"/>
      <c r="H21" s="333"/>
      <c r="I21" s="333"/>
      <c r="J21" s="334"/>
    </row>
    <row r="22" spans="1:10" ht="16.5" thickBot="1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>
      <c r="A23" s="185" t="s">
        <v>22</v>
      </c>
      <c r="B23" s="267">
        <v>6663</v>
      </c>
      <c r="C23" s="267">
        <v>15</v>
      </c>
      <c r="D23" s="267">
        <v>1310</v>
      </c>
      <c r="E23" s="267">
        <v>328</v>
      </c>
      <c r="F23" s="267">
        <v>566</v>
      </c>
      <c r="G23" s="267">
        <v>0</v>
      </c>
      <c r="H23" s="267">
        <v>89</v>
      </c>
      <c r="I23" s="267">
        <f>SUM(B23:H23)</f>
        <v>8971</v>
      </c>
      <c r="J23" s="267">
        <v>4497</v>
      </c>
    </row>
    <row r="24" spans="1:10" ht="16.5" thickBot="1">
      <c r="A24" s="188" t="s">
        <v>12</v>
      </c>
      <c r="B24" s="202">
        <f>B23/B22*100</f>
        <v>61.803172247472403</v>
      </c>
      <c r="C24" s="202">
        <f t="shared" ref="C24:J24" si="1">C23/C22*100</f>
        <v>3.0364372469635628</v>
      </c>
      <c r="D24" s="202">
        <f t="shared" si="1"/>
        <v>99.317664897649735</v>
      </c>
      <c r="E24" s="202">
        <f t="shared" si="1"/>
        <v>10.205351586807716</v>
      </c>
      <c r="F24" s="202">
        <f t="shared" si="1"/>
        <v>65.357967667436483</v>
      </c>
      <c r="G24" s="202">
        <f t="shared" si="1"/>
        <v>0</v>
      </c>
      <c r="H24" s="202">
        <f t="shared" si="1"/>
        <v>6.8725868725868722</v>
      </c>
      <c r="I24" s="202">
        <f t="shared" si="1"/>
        <v>46.841060985797824</v>
      </c>
      <c r="J24" s="202">
        <f t="shared" si="1"/>
        <v>74.589484159893843</v>
      </c>
    </row>
    <row r="25" spans="1:10" ht="16.5" thickBot="1">
      <c r="A25" s="190" t="s">
        <v>24</v>
      </c>
      <c r="B25" s="268">
        <v>36630</v>
      </c>
      <c r="C25" s="268">
        <v>38</v>
      </c>
      <c r="D25" s="268">
        <v>5198</v>
      </c>
      <c r="E25" s="268">
        <v>1357</v>
      </c>
      <c r="F25" s="268">
        <v>2618</v>
      </c>
      <c r="G25" s="268">
        <v>0</v>
      </c>
      <c r="H25" s="268">
        <v>459</v>
      </c>
      <c r="I25" s="268">
        <f>SUM(B25:H25)</f>
        <v>46300</v>
      </c>
      <c r="J25" s="268">
        <v>15204</v>
      </c>
    </row>
    <row r="26" spans="1:10" ht="16.5" thickBot="1">
      <c r="A26" s="192" t="s">
        <v>11</v>
      </c>
      <c r="B26" s="230">
        <f>B25/B23</f>
        <v>5.4975236380009003</v>
      </c>
      <c r="C26" s="230">
        <f t="shared" ref="C26:J26" si="2">C25/C23</f>
        <v>2.5333333333333332</v>
      </c>
      <c r="D26" s="230">
        <f t="shared" si="2"/>
        <v>3.9679389312977098</v>
      </c>
      <c r="E26" s="230">
        <f t="shared" si="2"/>
        <v>4.1371951219512191</v>
      </c>
      <c r="F26" s="230">
        <f t="shared" si="2"/>
        <v>4.6254416961130742</v>
      </c>
      <c r="G26" s="230">
        <v>0</v>
      </c>
      <c r="H26" s="230">
        <f t="shared" si="2"/>
        <v>5.1573033707865168</v>
      </c>
      <c r="I26" s="230">
        <f t="shared" si="2"/>
        <v>5.161074573626129</v>
      </c>
      <c r="J26" s="230">
        <f t="shared" si="2"/>
        <v>3.3809206137424952</v>
      </c>
    </row>
    <row r="27" spans="1:10" ht="16.5" thickBot="1">
      <c r="A27" s="329" t="s">
        <v>30</v>
      </c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ht="16.5" thickBot="1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>
      <c r="A29" s="185" t="s">
        <v>22</v>
      </c>
      <c r="B29" s="267">
        <v>52670</v>
      </c>
      <c r="C29" s="267">
        <v>3845</v>
      </c>
      <c r="D29" s="267">
        <v>4492</v>
      </c>
      <c r="E29" s="267">
        <v>10971</v>
      </c>
      <c r="F29" s="267">
        <v>739</v>
      </c>
      <c r="G29" s="267">
        <v>264</v>
      </c>
      <c r="H29" s="267">
        <v>751</v>
      </c>
      <c r="I29" s="267">
        <f>SUM(B29:H29)</f>
        <v>73732</v>
      </c>
      <c r="J29" s="267">
        <v>22131</v>
      </c>
    </row>
    <row r="30" spans="1:10" ht="16.5" thickBot="1">
      <c r="A30" s="188" t="s">
        <v>12</v>
      </c>
      <c r="B30" s="202">
        <f>B29/B28*100</f>
        <v>92.114237744626521</v>
      </c>
      <c r="C30" s="202">
        <f t="shared" ref="C30:I30" si="3">C29/C28*100</f>
        <v>57.889190003011137</v>
      </c>
      <c r="D30" s="202">
        <f t="shared" si="3"/>
        <v>100</v>
      </c>
      <c r="E30" s="202">
        <f t="shared" si="3"/>
        <v>59.914805308284635</v>
      </c>
      <c r="F30" s="202">
        <f t="shared" si="3"/>
        <v>77.059436913451506</v>
      </c>
      <c r="G30" s="202">
        <f t="shared" si="3"/>
        <v>33.041301627033789</v>
      </c>
      <c r="H30" s="202">
        <f t="shared" si="3"/>
        <v>88.770685579196211</v>
      </c>
      <c r="I30" s="202">
        <f t="shared" si="3"/>
        <v>82.633254135473166</v>
      </c>
      <c r="J30" s="202">
        <f>J29/J28*100</f>
        <v>98.181092231932922</v>
      </c>
    </row>
    <row r="31" spans="1:10" ht="16.5" thickBot="1">
      <c r="A31" s="190" t="s">
        <v>24</v>
      </c>
      <c r="B31" s="268">
        <v>352491</v>
      </c>
      <c r="C31" s="268">
        <v>18062</v>
      </c>
      <c r="D31" s="268">
        <v>25705</v>
      </c>
      <c r="E31" s="268">
        <v>61663</v>
      </c>
      <c r="F31" s="268">
        <v>3513</v>
      </c>
      <c r="G31" s="268">
        <v>1148</v>
      </c>
      <c r="H31" s="268">
        <v>4428</v>
      </c>
      <c r="I31" s="268">
        <f>SUM(B31:H31)</f>
        <v>467010</v>
      </c>
      <c r="J31" s="268">
        <v>80840</v>
      </c>
    </row>
    <row r="32" spans="1:10" ht="16.5" thickBot="1">
      <c r="A32" s="192" t="s">
        <v>11</v>
      </c>
      <c r="B32" s="230">
        <f>B31/B29</f>
        <v>6.6924435162331495</v>
      </c>
      <c r="C32" s="230">
        <f t="shared" ref="C32:J32" si="4">C31/C29</f>
        <v>4.6975292587776334</v>
      </c>
      <c r="D32" s="230">
        <f t="shared" si="4"/>
        <v>5.7223953695458594</v>
      </c>
      <c r="E32" s="230">
        <f t="shared" si="4"/>
        <v>5.6205450733752622</v>
      </c>
      <c r="F32" s="230">
        <f t="shared" si="4"/>
        <v>4.7537212449255755</v>
      </c>
      <c r="G32" s="230">
        <f t="shared" si="4"/>
        <v>4.3484848484848486</v>
      </c>
      <c r="H32" s="230">
        <f t="shared" si="4"/>
        <v>5.896138482023968</v>
      </c>
      <c r="I32" s="230">
        <f t="shared" si="4"/>
        <v>6.3338848803775836</v>
      </c>
      <c r="J32" s="230">
        <f t="shared" si="4"/>
        <v>3.652794722335186</v>
      </c>
    </row>
    <row r="33" spans="1:15" ht="16.5" thickBot="1">
      <c r="A33" s="329" t="s">
        <v>15</v>
      </c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5" ht="16.5" thickBot="1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  <c r="L34" s="309"/>
      <c r="M34" s="310"/>
      <c r="N34" s="310"/>
      <c r="O34" s="310"/>
    </row>
    <row r="35" spans="1:15" ht="16.5" thickBot="1">
      <c r="A35" s="185" t="s">
        <v>22</v>
      </c>
      <c r="B35" s="292">
        <v>7955</v>
      </c>
      <c r="C35" s="292">
        <v>347</v>
      </c>
      <c r="D35" s="292">
        <v>2063</v>
      </c>
      <c r="E35" s="292">
        <v>887</v>
      </c>
      <c r="F35" s="292">
        <v>430</v>
      </c>
      <c r="G35" s="292">
        <v>254</v>
      </c>
      <c r="H35" s="292">
        <v>364</v>
      </c>
      <c r="I35" s="292">
        <v>12300</v>
      </c>
      <c r="J35" s="292">
        <v>4981</v>
      </c>
      <c r="L35" s="311"/>
      <c r="M35" s="310"/>
      <c r="N35" s="310"/>
      <c r="O35" s="310"/>
    </row>
    <row r="36" spans="1:15" ht="16.5" thickBot="1">
      <c r="A36" s="188" t="s">
        <v>12</v>
      </c>
      <c r="B36" s="290">
        <v>71.34</v>
      </c>
      <c r="C36" s="290">
        <v>31.92</v>
      </c>
      <c r="D36" s="290">
        <v>98.33</v>
      </c>
      <c r="E36" s="290">
        <v>33.659999999999997</v>
      </c>
      <c r="F36" s="290">
        <v>52.38</v>
      </c>
      <c r="G36" s="290">
        <v>19.98</v>
      </c>
      <c r="H36" s="290">
        <v>22.78</v>
      </c>
      <c r="I36" s="290">
        <v>59.53</v>
      </c>
      <c r="J36" s="290">
        <v>88.4</v>
      </c>
      <c r="L36" s="266"/>
      <c r="M36" s="310"/>
      <c r="N36" s="310"/>
      <c r="O36" s="310"/>
    </row>
    <row r="37" spans="1:15" ht="16.5" thickBot="1">
      <c r="A37" s="190" t="s">
        <v>24</v>
      </c>
      <c r="B37" s="293">
        <v>52423</v>
      </c>
      <c r="C37" s="293">
        <v>1690</v>
      </c>
      <c r="D37" s="293">
        <v>10026</v>
      </c>
      <c r="E37" s="293">
        <v>4595</v>
      </c>
      <c r="F37" s="293">
        <v>1879</v>
      </c>
      <c r="G37" s="293">
        <v>947</v>
      </c>
      <c r="H37" s="293">
        <v>1813</v>
      </c>
      <c r="I37" s="293">
        <v>73373</v>
      </c>
      <c r="J37" s="293">
        <v>19973</v>
      </c>
      <c r="L37" s="311"/>
      <c r="M37" s="310"/>
      <c r="N37" s="310"/>
      <c r="O37" s="310"/>
    </row>
    <row r="38" spans="1:15" ht="16.5" thickBot="1">
      <c r="A38" s="192" t="s">
        <v>11</v>
      </c>
      <c r="B38" s="236">
        <f>B37/B35</f>
        <v>6.5899434318038965</v>
      </c>
      <c r="C38" s="236">
        <f t="shared" ref="C38:J38" si="5">C37/C35</f>
        <v>4.8703170028818441</v>
      </c>
      <c r="D38" s="236">
        <f t="shared" si="5"/>
        <v>4.8599127484246241</v>
      </c>
      <c r="E38" s="236">
        <f t="shared" si="5"/>
        <v>5.1803833145434046</v>
      </c>
      <c r="F38" s="236">
        <f t="shared" si="5"/>
        <v>4.3697674418604651</v>
      </c>
      <c r="G38" s="236">
        <f t="shared" si="5"/>
        <v>3.7283464566929134</v>
      </c>
      <c r="H38" s="236">
        <f t="shared" si="5"/>
        <v>4.9807692307692308</v>
      </c>
      <c r="I38" s="236">
        <f t="shared" si="5"/>
        <v>5.9652845528455281</v>
      </c>
      <c r="J38" s="236">
        <f t="shared" si="5"/>
        <v>4.0098373820517965</v>
      </c>
      <c r="L38" s="266"/>
      <c r="M38" s="310"/>
      <c r="N38" s="310"/>
      <c r="O38" s="310"/>
    </row>
    <row r="39" spans="1:15" ht="16.5" thickBot="1">
      <c r="A39" s="329" t="s">
        <v>16</v>
      </c>
      <c r="B39" s="330"/>
      <c r="C39" s="330"/>
      <c r="D39" s="330"/>
      <c r="E39" s="330"/>
      <c r="F39" s="330"/>
      <c r="G39" s="330"/>
      <c r="H39" s="330"/>
      <c r="I39" s="330"/>
      <c r="J39" s="331"/>
      <c r="L39" s="310"/>
      <c r="M39" s="310"/>
      <c r="N39" s="310"/>
      <c r="O39" s="310"/>
    </row>
    <row r="40" spans="1:15" ht="16.5" thickBot="1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5" ht="16.5" thickBot="1">
      <c r="A41" s="185" t="s">
        <v>22</v>
      </c>
      <c r="B41" s="34">
        <v>35393</v>
      </c>
      <c r="C41" s="34">
        <v>1363</v>
      </c>
      <c r="D41" s="34">
        <v>16652</v>
      </c>
      <c r="E41" s="34">
        <v>5738</v>
      </c>
      <c r="F41" s="34">
        <v>907</v>
      </c>
      <c r="G41" s="34">
        <v>874</v>
      </c>
      <c r="H41" s="34">
        <v>1682</v>
      </c>
      <c r="I41" s="34">
        <v>62609</v>
      </c>
      <c r="J41" s="35">
        <v>30609</v>
      </c>
    </row>
    <row r="42" spans="1:15" ht="16.5" thickBot="1">
      <c r="A42" s="188" t="s">
        <v>12</v>
      </c>
      <c r="B42" s="64">
        <f>B41/B40*100</f>
        <v>64.838969699190258</v>
      </c>
      <c r="C42" s="64">
        <f t="shared" ref="C42:J42" si="6">C41/C40*100</f>
        <v>33.374142997061703</v>
      </c>
      <c r="D42" s="64">
        <f t="shared" si="6"/>
        <v>100</v>
      </c>
      <c r="E42" s="64">
        <f t="shared" si="6"/>
        <v>47.199144525787609</v>
      </c>
      <c r="F42" s="64">
        <f t="shared" si="6"/>
        <v>44.007763221737022</v>
      </c>
      <c r="G42" s="64">
        <f t="shared" si="6"/>
        <v>12.896561900545963</v>
      </c>
      <c r="H42" s="64">
        <f t="shared" si="6"/>
        <v>29.186187749436058</v>
      </c>
      <c r="I42" s="64">
        <f t="shared" si="6"/>
        <v>61.333268025078368</v>
      </c>
      <c r="J42" s="64">
        <f t="shared" si="6"/>
        <v>95.494961470065206</v>
      </c>
    </row>
    <row r="43" spans="1:15" ht="16.5" thickBot="1">
      <c r="A43" s="190" t="s">
        <v>24</v>
      </c>
      <c r="B43" s="252">
        <v>212955.7</v>
      </c>
      <c r="C43" s="253">
        <v>6146.2</v>
      </c>
      <c r="D43" s="253">
        <v>89969.600000000006</v>
      </c>
      <c r="E43" s="253">
        <v>29798.7</v>
      </c>
      <c r="F43" s="253">
        <v>4350.7</v>
      </c>
      <c r="G43" s="253">
        <v>3252.8</v>
      </c>
      <c r="H43" s="254">
        <v>7815.5</v>
      </c>
      <c r="I43" s="280">
        <v>354289.2</v>
      </c>
      <c r="J43" s="256">
        <v>108483</v>
      </c>
    </row>
    <row r="44" spans="1:15" ht="16.5" thickBot="1">
      <c r="A44" s="199" t="s">
        <v>11</v>
      </c>
      <c r="B44" s="83">
        <f>B43/B41</f>
        <v>6.0168875201310996</v>
      </c>
      <c r="C44" s="83">
        <f t="shared" ref="C44:J44" si="7">C43/C41</f>
        <v>4.5093176815847391</v>
      </c>
      <c r="D44" s="83">
        <f t="shared" si="7"/>
        <v>5.4029305789094408</v>
      </c>
      <c r="E44" s="83">
        <f t="shared" si="7"/>
        <v>5.1932206343673757</v>
      </c>
      <c r="F44" s="83">
        <f t="shared" si="7"/>
        <v>4.7968026460859976</v>
      </c>
      <c r="G44" s="83">
        <f t="shared" si="7"/>
        <v>3.7217391304347829</v>
      </c>
      <c r="H44" s="83">
        <f t="shared" si="7"/>
        <v>4.6465517241379306</v>
      </c>
      <c r="I44" s="83">
        <f t="shared" si="7"/>
        <v>5.6587583254803624</v>
      </c>
      <c r="J44" s="83">
        <f t="shared" si="7"/>
        <v>3.5441536802901106</v>
      </c>
    </row>
    <row r="45" spans="1:15" ht="16.5" thickBot="1">
      <c r="A45" s="332" t="s">
        <v>33</v>
      </c>
      <c r="B45" s="333"/>
      <c r="C45" s="333"/>
      <c r="D45" s="333"/>
      <c r="E45" s="333"/>
      <c r="F45" s="333"/>
      <c r="G45" s="333"/>
      <c r="H45" s="333"/>
      <c r="I45" s="333"/>
      <c r="J45" s="334"/>
    </row>
    <row r="46" spans="1:15" ht="16.5" thickBot="1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5" ht="16.5" thickBot="1">
      <c r="A47" s="185" t="s">
        <v>22</v>
      </c>
      <c r="B47" s="249">
        <v>43963.44</v>
      </c>
      <c r="C47" s="249">
        <v>1271.56</v>
      </c>
      <c r="D47" s="249">
        <v>5255</v>
      </c>
      <c r="E47" s="249">
        <v>12370</v>
      </c>
      <c r="F47" s="249">
        <v>308</v>
      </c>
      <c r="G47" s="249">
        <v>366.72</v>
      </c>
      <c r="H47" s="281">
        <v>2797.66</v>
      </c>
      <c r="I47" s="282">
        <v>66332.38</v>
      </c>
      <c r="J47" s="249">
        <v>23634</v>
      </c>
    </row>
    <row r="48" spans="1:15" ht="16.5" thickBot="1">
      <c r="A48" s="188" t="s">
        <v>12</v>
      </c>
      <c r="B48" s="32">
        <v>87.02</v>
      </c>
      <c r="C48" s="32">
        <v>38.57</v>
      </c>
      <c r="D48" s="32">
        <v>97.13</v>
      </c>
      <c r="E48" s="32">
        <v>71.36</v>
      </c>
      <c r="F48" s="32">
        <v>47.68</v>
      </c>
      <c r="G48" s="32">
        <v>19.489999999999998</v>
      </c>
      <c r="H48" s="291">
        <v>59.35</v>
      </c>
      <c r="I48" s="36">
        <v>79.150000000000006</v>
      </c>
      <c r="J48" s="32">
        <v>95.39</v>
      </c>
    </row>
    <row r="49" spans="1:10" ht="16.5" thickBot="1">
      <c r="A49" s="190" t="s">
        <v>24</v>
      </c>
      <c r="B49" s="253">
        <v>304596.28999999998</v>
      </c>
      <c r="C49" s="253">
        <v>7192.95</v>
      </c>
      <c r="D49" s="253">
        <v>29258.63</v>
      </c>
      <c r="E49" s="253">
        <v>73468.2</v>
      </c>
      <c r="F49" s="253">
        <v>1624.19</v>
      </c>
      <c r="G49" s="253">
        <v>1426.56</v>
      </c>
      <c r="H49" s="254">
        <v>15117</v>
      </c>
      <c r="I49" s="283">
        <v>432683.81</v>
      </c>
      <c r="J49" s="253">
        <v>81759.06</v>
      </c>
    </row>
    <row r="50" spans="1:10" ht="16.5" thickBot="1">
      <c r="A50" s="206" t="s">
        <v>11</v>
      </c>
      <c r="B50" s="84">
        <v>6.93</v>
      </c>
      <c r="C50" s="84">
        <v>5.66</v>
      </c>
      <c r="D50" s="84">
        <v>5.57</v>
      </c>
      <c r="E50" s="84">
        <v>5.94</v>
      </c>
      <c r="F50" s="84">
        <v>5.27</v>
      </c>
      <c r="G50" s="84">
        <v>3.89</v>
      </c>
      <c r="H50" s="85">
        <v>5.4</v>
      </c>
      <c r="I50" s="229">
        <v>6.52</v>
      </c>
      <c r="J50" s="84">
        <v>3.46</v>
      </c>
    </row>
    <row r="51" spans="1:10" ht="16.5" thickBot="1">
      <c r="A51" s="329" t="s">
        <v>17</v>
      </c>
      <c r="B51" s="330"/>
      <c r="C51" s="330"/>
      <c r="D51" s="330"/>
      <c r="E51" s="330"/>
      <c r="F51" s="330"/>
      <c r="G51" s="330"/>
      <c r="H51" s="330"/>
      <c r="I51" s="330"/>
      <c r="J51" s="331"/>
    </row>
    <row r="52" spans="1:10" ht="16.5" thickBot="1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>
      <c r="A53" s="185" t="s">
        <v>22</v>
      </c>
      <c r="B53" s="34">
        <v>62423</v>
      </c>
      <c r="C53" s="34">
        <v>896</v>
      </c>
      <c r="D53" s="34">
        <v>11831</v>
      </c>
      <c r="E53" s="34">
        <v>31889</v>
      </c>
      <c r="F53" s="34">
        <v>2657</v>
      </c>
      <c r="G53" s="34">
        <v>3659</v>
      </c>
      <c r="H53" s="34">
        <v>3211</v>
      </c>
      <c r="I53" s="34">
        <v>116565</v>
      </c>
      <c r="J53" s="35">
        <v>37550</v>
      </c>
    </row>
    <row r="54" spans="1:10" ht="16.5" thickBot="1">
      <c r="A54" s="188" t="s">
        <v>12</v>
      </c>
      <c r="B54" s="64">
        <v>90.8</v>
      </c>
      <c r="C54" s="64">
        <v>26.6</v>
      </c>
      <c r="D54" s="64">
        <v>100</v>
      </c>
      <c r="E54" s="64">
        <v>88</v>
      </c>
      <c r="F54" s="64">
        <v>71</v>
      </c>
      <c r="G54" s="64">
        <v>63</v>
      </c>
      <c r="H54" s="64">
        <v>69</v>
      </c>
      <c r="I54" s="68">
        <v>87</v>
      </c>
      <c r="J54" s="67">
        <v>100</v>
      </c>
    </row>
    <row r="55" spans="1:10" ht="16.5" thickBot="1">
      <c r="A55" s="190" t="s">
        <v>24</v>
      </c>
      <c r="B55" s="37">
        <v>380277</v>
      </c>
      <c r="C55" s="38">
        <v>3338</v>
      </c>
      <c r="D55" s="38">
        <v>64530</v>
      </c>
      <c r="E55" s="38">
        <v>149998</v>
      </c>
      <c r="F55" s="38">
        <v>14076</v>
      </c>
      <c r="G55" s="38">
        <v>16881</v>
      </c>
      <c r="H55" s="39">
        <v>16779</v>
      </c>
      <c r="I55" s="44">
        <v>646282</v>
      </c>
      <c r="J55" s="45">
        <v>131341</v>
      </c>
    </row>
    <row r="56" spans="1:10" ht="16.5" thickBot="1">
      <c r="A56" s="192" t="s">
        <v>11</v>
      </c>
      <c r="B56" s="83">
        <f>B55/B53</f>
        <v>6.0919372667125895</v>
      </c>
      <c r="C56" s="83">
        <f t="shared" ref="C56:J56" si="8">C55/C53</f>
        <v>3.7254464285714284</v>
      </c>
      <c r="D56" s="83">
        <f t="shared" si="8"/>
        <v>5.4543149353393625</v>
      </c>
      <c r="E56" s="83">
        <f t="shared" si="8"/>
        <v>4.7037536454576809</v>
      </c>
      <c r="F56" s="83">
        <f t="shared" si="8"/>
        <v>5.2977041776439595</v>
      </c>
      <c r="G56" s="83">
        <f t="shared" si="8"/>
        <v>4.6135556162886031</v>
      </c>
      <c r="H56" s="83">
        <f t="shared" si="8"/>
        <v>5.2254749299283709</v>
      </c>
      <c r="I56" s="83">
        <f t="shared" si="8"/>
        <v>5.5443915412001887</v>
      </c>
      <c r="J56" s="83">
        <f t="shared" si="8"/>
        <v>3.4977629826897472</v>
      </c>
    </row>
    <row r="57" spans="1:10" ht="16.5" thickBot="1">
      <c r="A57" s="329" t="s">
        <v>18</v>
      </c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ht="16.5" thickBot="1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>
      <c r="A59" s="208" t="s">
        <v>22</v>
      </c>
      <c r="B59" s="34">
        <v>106359</v>
      </c>
      <c r="C59" s="34">
        <v>4358</v>
      </c>
      <c r="D59" s="34">
        <v>5943</v>
      </c>
      <c r="E59" s="34">
        <v>33034</v>
      </c>
      <c r="F59" s="34">
        <v>1972</v>
      </c>
      <c r="G59" s="34">
        <v>836</v>
      </c>
      <c r="H59" s="34">
        <v>1642</v>
      </c>
      <c r="I59" s="34">
        <v>154144</v>
      </c>
      <c r="J59" s="35">
        <v>35273</v>
      </c>
    </row>
    <row r="60" spans="1:10" ht="16.5" thickBot="1">
      <c r="A60" s="209" t="s">
        <v>12</v>
      </c>
      <c r="B60" s="64">
        <v>97.12</v>
      </c>
      <c r="C60" s="64">
        <v>94.41</v>
      </c>
      <c r="D60" s="64">
        <v>100</v>
      </c>
      <c r="E60" s="64">
        <v>94.57</v>
      </c>
      <c r="F60" s="64">
        <v>96.71</v>
      </c>
      <c r="G60" s="64">
        <v>70.08</v>
      </c>
      <c r="H60" s="64">
        <v>89.38</v>
      </c>
      <c r="I60" s="68">
        <v>96.3</v>
      </c>
      <c r="J60" s="67">
        <v>100</v>
      </c>
    </row>
    <row r="61" spans="1:10" ht="16.5" thickBot="1">
      <c r="A61" s="210" t="s">
        <v>24</v>
      </c>
      <c r="B61" s="37">
        <v>644536</v>
      </c>
      <c r="C61" s="38">
        <v>21180</v>
      </c>
      <c r="D61" s="38">
        <v>31856</v>
      </c>
      <c r="E61" s="38">
        <v>165832</v>
      </c>
      <c r="F61" s="38">
        <v>9704</v>
      </c>
      <c r="G61" s="38">
        <v>3370</v>
      </c>
      <c r="H61" s="39">
        <v>8506</v>
      </c>
      <c r="I61" s="44">
        <v>884984</v>
      </c>
      <c r="J61" s="45">
        <v>112874</v>
      </c>
    </row>
    <row r="62" spans="1:10" ht="16.5" thickBot="1">
      <c r="A62" s="211" t="s">
        <v>11</v>
      </c>
      <c r="B62" s="83">
        <v>6.06</v>
      </c>
      <c r="C62" s="84">
        <v>4.8600000000000003</v>
      </c>
      <c r="D62" s="84">
        <v>5.36</v>
      </c>
      <c r="E62" s="84">
        <v>5.0199999999999996</v>
      </c>
      <c r="F62" s="84">
        <v>4.92</v>
      </c>
      <c r="G62" s="84">
        <v>4.03</v>
      </c>
      <c r="H62" s="85">
        <v>5.18</v>
      </c>
      <c r="I62" s="229">
        <v>5.74</v>
      </c>
      <c r="J62" s="83">
        <v>3.2</v>
      </c>
    </row>
    <row r="63" spans="1:10" ht="16.5" thickBot="1">
      <c r="A63" s="329" t="s">
        <v>19</v>
      </c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ht="16.5" thickBot="1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0" ht="16.5" thickBot="1">
      <c r="A65" s="185" t="s">
        <v>22</v>
      </c>
      <c r="B65" s="288">
        <v>47160</v>
      </c>
      <c r="C65" s="288">
        <v>1793</v>
      </c>
      <c r="D65" s="288">
        <v>2856</v>
      </c>
      <c r="E65" s="288">
        <v>31631</v>
      </c>
      <c r="F65" s="288">
        <v>857</v>
      </c>
      <c r="G65" s="288">
        <v>995</v>
      </c>
      <c r="H65" s="288">
        <v>929</v>
      </c>
      <c r="I65" s="288">
        <v>86221</v>
      </c>
      <c r="J65" s="288">
        <v>23147</v>
      </c>
    </row>
    <row r="66" spans="1:10" ht="16.5" thickBot="1">
      <c r="A66" s="188" t="s">
        <v>12</v>
      </c>
      <c r="B66" s="290">
        <v>95.44</v>
      </c>
      <c r="C66" s="290">
        <v>64.22</v>
      </c>
      <c r="D66" s="290">
        <v>100</v>
      </c>
      <c r="E66" s="290">
        <v>91.67</v>
      </c>
      <c r="F66" s="290">
        <v>91.56</v>
      </c>
      <c r="G66" s="290">
        <v>52.93</v>
      </c>
      <c r="H66" s="290">
        <v>64.92</v>
      </c>
      <c r="I66" s="290">
        <v>91.91</v>
      </c>
      <c r="J66" s="290">
        <v>100</v>
      </c>
    </row>
    <row r="67" spans="1:10" ht="16.5" thickBot="1">
      <c r="A67" s="190" t="s">
        <v>24</v>
      </c>
      <c r="B67" s="241">
        <v>359669</v>
      </c>
      <c r="C67" s="241">
        <v>9911</v>
      </c>
      <c r="D67" s="241">
        <v>16546</v>
      </c>
      <c r="E67" s="241">
        <v>219763</v>
      </c>
      <c r="F67" s="241">
        <v>4394</v>
      </c>
      <c r="G67" s="241">
        <v>3391</v>
      </c>
      <c r="H67" s="241">
        <v>5512</v>
      </c>
      <c r="I67" s="241">
        <v>619186</v>
      </c>
      <c r="J67" s="241">
        <v>80100</v>
      </c>
    </row>
    <row r="68" spans="1:10" ht="16.5" thickBot="1">
      <c r="A68" s="199" t="s">
        <v>11</v>
      </c>
      <c r="B68" s="265">
        <v>7.63</v>
      </c>
      <c r="C68" s="265">
        <v>5.53</v>
      </c>
      <c r="D68" s="265">
        <v>5.79</v>
      </c>
      <c r="E68" s="265">
        <v>6.95</v>
      </c>
      <c r="F68" s="265">
        <v>5.13</v>
      </c>
      <c r="G68" s="265">
        <v>3.41</v>
      </c>
      <c r="H68" s="265">
        <v>5.93</v>
      </c>
      <c r="I68" s="265">
        <v>7.18</v>
      </c>
      <c r="J68" s="265">
        <v>3.46</v>
      </c>
    </row>
    <row r="69" spans="1:10" ht="16.5" thickBot="1">
      <c r="A69" s="332" t="s">
        <v>32</v>
      </c>
      <c r="B69" s="333"/>
      <c r="C69" s="333"/>
      <c r="D69" s="333"/>
      <c r="E69" s="333"/>
      <c r="F69" s="333"/>
      <c r="G69" s="333"/>
      <c r="H69" s="333"/>
      <c r="I69" s="333"/>
      <c r="J69" s="334"/>
    </row>
    <row r="70" spans="1:10" ht="16.5" thickBot="1">
      <c r="A70" s="182" t="s">
        <v>23</v>
      </c>
      <c r="B70" s="286">
        <v>32619</v>
      </c>
      <c r="C70" s="286">
        <v>2393</v>
      </c>
      <c r="D70" s="287">
        <v>2649</v>
      </c>
      <c r="E70" s="286">
        <v>8634</v>
      </c>
      <c r="F70" s="286">
        <v>99</v>
      </c>
      <c r="G70" s="286">
        <v>1163</v>
      </c>
      <c r="H70" s="286">
        <v>462</v>
      </c>
      <c r="I70" s="286">
        <f>SUM(B70:H70)</f>
        <v>48019</v>
      </c>
      <c r="J70" s="286">
        <v>12608</v>
      </c>
    </row>
    <row r="71" spans="1:10" ht="16.5" thickBot="1">
      <c r="A71" s="185" t="s">
        <v>22</v>
      </c>
      <c r="B71" s="294">
        <v>32304.39</v>
      </c>
      <c r="C71" s="294">
        <v>1923.25</v>
      </c>
      <c r="D71" s="294">
        <v>2649</v>
      </c>
      <c r="E71" s="294">
        <v>8409.11</v>
      </c>
      <c r="F71" s="294">
        <v>72.23</v>
      </c>
      <c r="G71" s="294">
        <v>799.66</v>
      </c>
      <c r="H71" s="294">
        <v>462</v>
      </c>
      <c r="I71" s="294">
        <v>46619.839999999997</v>
      </c>
      <c r="J71" s="294">
        <v>12583.86</v>
      </c>
    </row>
    <row r="72" spans="1:10" ht="16.5" thickBot="1">
      <c r="A72" s="188" t="s">
        <v>12</v>
      </c>
      <c r="B72" s="227">
        <f>B71/B70*100</f>
        <v>99.035500781752958</v>
      </c>
      <c r="C72" s="227">
        <f>C71/C70*100</f>
        <v>80.369828666945253</v>
      </c>
      <c r="D72" s="227">
        <f t="shared" ref="D72:J72" si="9">(D71/D70*100)</f>
        <v>100</v>
      </c>
      <c r="E72" s="227">
        <f t="shared" si="9"/>
        <v>97.395297660412325</v>
      </c>
      <c r="F72" s="227">
        <f t="shared" si="9"/>
        <v>72.959595959595973</v>
      </c>
      <c r="G72" s="227">
        <f t="shared" si="9"/>
        <v>68.758383490971624</v>
      </c>
      <c r="H72" s="227">
        <f t="shared" si="9"/>
        <v>100</v>
      </c>
      <c r="I72" s="227">
        <f t="shared" si="9"/>
        <v>97.086236697973717</v>
      </c>
      <c r="J72" s="227">
        <f t="shared" si="9"/>
        <v>99.808534263959388</v>
      </c>
    </row>
    <row r="73" spans="1:10" ht="16.5" thickBot="1">
      <c r="A73" s="190" t="s">
        <v>24</v>
      </c>
      <c r="B73" s="293">
        <v>231709.7</v>
      </c>
      <c r="C73" s="293">
        <v>10210.73</v>
      </c>
      <c r="D73" s="293">
        <v>14221.77</v>
      </c>
      <c r="E73" s="293">
        <v>55515</v>
      </c>
      <c r="F73" s="293">
        <v>447.64</v>
      </c>
      <c r="G73" s="293">
        <v>2551.96</v>
      </c>
      <c r="H73" s="293">
        <v>1762.35</v>
      </c>
      <c r="I73" s="293">
        <v>316419.15000000002</v>
      </c>
      <c r="J73" s="293">
        <v>42007.62</v>
      </c>
    </row>
    <row r="74" spans="1:10" ht="16.5" thickBot="1">
      <c r="A74" s="192" t="s">
        <v>11</v>
      </c>
      <c r="B74" s="265">
        <v>7.17</v>
      </c>
      <c r="C74" s="265">
        <v>5.31</v>
      </c>
      <c r="D74" s="265">
        <v>5.37</v>
      </c>
      <c r="E74" s="265">
        <v>6.6</v>
      </c>
      <c r="F74" s="265">
        <v>6.22</v>
      </c>
      <c r="G74" s="265">
        <v>3.19</v>
      </c>
      <c r="H74" s="265">
        <v>3.81</v>
      </c>
      <c r="I74" s="265">
        <v>6.79</v>
      </c>
      <c r="J74" s="265">
        <v>3.34</v>
      </c>
    </row>
    <row r="75" spans="1:10" ht="16.5" thickBot="1">
      <c r="A75" s="329" t="s">
        <v>31</v>
      </c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ht="16.5" thickBot="1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0" ht="16.5" thickBot="1">
      <c r="A77" s="185" t="s">
        <v>22</v>
      </c>
      <c r="B77" s="249">
        <v>34500.080000000002</v>
      </c>
      <c r="C77" s="249">
        <v>1696.5</v>
      </c>
      <c r="D77" s="249">
        <v>5169.74</v>
      </c>
      <c r="E77" s="249">
        <v>11078.74</v>
      </c>
      <c r="F77" s="249">
        <v>850.49</v>
      </c>
      <c r="G77" s="249">
        <v>1563.42</v>
      </c>
      <c r="H77" s="249">
        <v>1369.66</v>
      </c>
      <c r="I77" s="249">
        <v>56228.63</v>
      </c>
      <c r="J77" s="251">
        <v>17238.3</v>
      </c>
    </row>
    <row r="78" spans="1:10" ht="16.5" thickBot="1">
      <c r="A78" s="188" t="s">
        <v>12</v>
      </c>
      <c r="B78" s="306">
        <v>89.81</v>
      </c>
      <c r="C78" s="306">
        <v>69.930000000000007</v>
      </c>
      <c r="D78" s="306">
        <v>100</v>
      </c>
      <c r="E78" s="306">
        <v>81.19</v>
      </c>
      <c r="F78" s="306">
        <v>95.33</v>
      </c>
      <c r="G78" s="306">
        <v>72.900000000000006</v>
      </c>
      <c r="H78" s="306">
        <v>92.26</v>
      </c>
      <c r="I78" s="307">
        <v>87.61</v>
      </c>
      <c r="J78" s="308">
        <v>99.22</v>
      </c>
    </row>
    <row r="79" spans="1:10" ht="16.5" thickBot="1">
      <c r="A79" s="190" t="s">
        <v>24</v>
      </c>
      <c r="B79" s="252">
        <v>220455.51</v>
      </c>
      <c r="C79" s="253">
        <v>8499.4699999999993</v>
      </c>
      <c r="D79" s="253">
        <v>27399.62</v>
      </c>
      <c r="E79" s="253">
        <v>55726.06</v>
      </c>
      <c r="F79" s="253">
        <v>3572.06</v>
      </c>
      <c r="G79" s="253">
        <v>6879.05</v>
      </c>
      <c r="H79" s="254">
        <v>6834.6</v>
      </c>
      <c r="I79" s="280">
        <v>329366.37</v>
      </c>
      <c r="J79" s="256">
        <v>54128.26</v>
      </c>
    </row>
    <row r="80" spans="1:10" ht="16.5" thickBot="1">
      <c r="A80" s="192" t="s">
        <v>11</v>
      </c>
      <c r="B80" s="83">
        <v>6.39</v>
      </c>
      <c r="C80" s="84">
        <v>5.01</v>
      </c>
      <c r="D80" s="84">
        <v>5.3</v>
      </c>
      <c r="E80" s="84">
        <v>5.03</v>
      </c>
      <c r="F80" s="84">
        <v>4.2</v>
      </c>
      <c r="G80" s="84">
        <v>4.4000000000000004</v>
      </c>
      <c r="H80" s="85">
        <v>4.99</v>
      </c>
      <c r="I80" s="229">
        <v>5.86</v>
      </c>
      <c r="J80" s="83">
        <v>3.14</v>
      </c>
    </row>
    <row r="81" spans="1:10" ht="15.7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>
      <c r="A84" s="316" t="s">
        <v>25</v>
      </c>
      <c r="B84" s="316"/>
      <c r="C84" s="316"/>
      <c r="D84" s="316"/>
      <c r="E84" s="316"/>
      <c r="F84" s="316"/>
      <c r="G84" s="316"/>
      <c r="H84" s="316"/>
      <c r="I84" s="316"/>
      <c r="J84" s="316"/>
    </row>
    <row r="85" spans="1:10" ht="15.75" thickBot="1">
      <c r="A85" s="335" t="s">
        <v>26</v>
      </c>
      <c r="B85" s="336"/>
      <c r="C85" s="336"/>
      <c r="D85" s="336"/>
      <c r="E85" s="336"/>
      <c r="F85" s="336"/>
      <c r="G85" s="336"/>
      <c r="H85" s="336"/>
      <c r="I85" s="336"/>
      <c r="J85" s="337"/>
    </row>
    <row r="86" spans="1:10" ht="31.5" thickTop="1" thickBot="1">
      <c r="A86" s="216" t="s">
        <v>41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>
      <c r="A87" s="219" t="s">
        <v>23</v>
      </c>
      <c r="B87" s="284">
        <f t="shared" ref="B87:J88" si="10">B76+B70+B64+B58+B52+B46+B40+B34+B28+B22+B16+B10+B4</f>
        <v>778199</v>
      </c>
      <c r="C87" s="284">
        <f t="shared" si="10"/>
        <v>51619</v>
      </c>
      <c r="D87" s="284">
        <f t="shared" si="10"/>
        <v>104540</v>
      </c>
      <c r="E87" s="284">
        <f t="shared" si="10"/>
        <v>261405</v>
      </c>
      <c r="F87" s="284">
        <f t="shared" si="10"/>
        <v>21980</v>
      </c>
      <c r="G87" s="284">
        <f t="shared" si="10"/>
        <v>42397</v>
      </c>
      <c r="H87" s="284">
        <f t="shared" si="10"/>
        <v>42890</v>
      </c>
      <c r="I87" s="284">
        <f t="shared" si="10"/>
        <v>1303030</v>
      </c>
      <c r="J87" s="284">
        <f t="shared" si="10"/>
        <v>366179</v>
      </c>
    </row>
    <row r="88" spans="1:10" ht="15.75" thickBot="1">
      <c r="A88" s="221" t="s">
        <v>22</v>
      </c>
      <c r="B88" s="99">
        <f>B77+B71+B65+B59+B53+B47+B41+B35+B29+B23+B17+B11+B5</f>
        <v>677386.80999999994</v>
      </c>
      <c r="C88" s="99">
        <f t="shared" si="10"/>
        <v>28176.21</v>
      </c>
      <c r="D88" s="99">
        <f t="shared" si="10"/>
        <v>103747.73999999999</v>
      </c>
      <c r="E88" s="99">
        <f t="shared" si="10"/>
        <v>213200.55000000002</v>
      </c>
      <c r="F88" s="99">
        <f t="shared" si="10"/>
        <v>15132.52</v>
      </c>
      <c r="G88" s="99">
        <f t="shared" si="10"/>
        <v>18870.3</v>
      </c>
      <c r="H88" s="99">
        <f t="shared" si="10"/>
        <v>25858.42</v>
      </c>
      <c r="I88" s="99">
        <f>SUM(B88:H88)</f>
        <v>1082372.5499999998</v>
      </c>
      <c r="J88" s="99">
        <f t="shared" si="10"/>
        <v>355164.16000000003</v>
      </c>
    </row>
    <row r="89" spans="1:10" ht="15.75" thickBot="1">
      <c r="A89" s="222" t="s">
        <v>12</v>
      </c>
      <c r="B89" s="174">
        <f>B88/B87*100</f>
        <v>87.045448529232232</v>
      </c>
      <c r="C89" s="174">
        <f t="shared" ref="C89:H89" si="11">C88/C87*100</f>
        <v>54.584959026714962</v>
      </c>
      <c r="D89" s="174">
        <f t="shared" si="11"/>
        <v>99.24214654677634</v>
      </c>
      <c r="E89" s="174">
        <f t="shared" si="11"/>
        <v>81.559476674126358</v>
      </c>
      <c r="F89" s="174">
        <f t="shared" si="11"/>
        <v>68.846769790718838</v>
      </c>
      <c r="G89" s="174">
        <f t="shared" si="11"/>
        <v>44.508573719838665</v>
      </c>
      <c r="H89" s="174">
        <f t="shared" si="11"/>
        <v>60.29009093028678</v>
      </c>
      <c r="I89" s="174">
        <f>I88/I87*100</f>
        <v>83.065819666469679</v>
      </c>
      <c r="J89" s="174">
        <f>J88/J87*100</f>
        <v>96.991952023463952</v>
      </c>
    </row>
    <row r="90" spans="1:10" ht="15.75" thickBot="1">
      <c r="A90" s="223" t="s">
        <v>24</v>
      </c>
      <c r="B90" s="99">
        <f>B79+B73+B67+B61+B55+B49+B43+B37+B31+B25+B19+B13+B7</f>
        <v>4478246</v>
      </c>
      <c r="C90" s="99">
        <f t="shared" ref="C90:J90" si="12">C79+C73+C67+C61+C55+C49+C43+C37+C31+C25+C19+C13+C7</f>
        <v>142518.15</v>
      </c>
      <c r="D90" s="99">
        <f t="shared" si="12"/>
        <v>569337.02</v>
      </c>
      <c r="E90" s="99">
        <f t="shared" si="12"/>
        <v>1189971.46</v>
      </c>
      <c r="F90" s="99">
        <f t="shared" si="12"/>
        <v>75465.59</v>
      </c>
      <c r="G90" s="99">
        <f t="shared" si="12"/>
        <v>76782.570000000007</v>
      </c>
      <c r="H90" s="99">
        <f t="shared" si="12"/>
        <v>135309.75</v>
      </c>
      <c r="I90" s="99">
        <f>SUM(B90:H90)</f>
        <v>6667630.54</v>
      </c>
      <c r="J90" s="99">
        <f t="shared" si="12"/>
        <v>1244745.8399999999</v>
      </c>
    </row>
    <row r="91" spans="1:10" ht="15.75" thickBot="1">
      <c r="A91" s="222" t="s">
        <v>11</v>
      </c>
      <c r="B91" s="174">
        <f>B90/B88</f>
        <v>6.6110617063830937</v>
      </c>
      <c r="C91" s="174">
        <f t="shared" ref="C91:J91" si="13">C90/C88</f>
        <v>5.0581022075005828</v>
      </c>
      <c r="D91" s="174">
        <f t="shared" si="13"/>
        <v>5.4877052743510371</v>
      </c>
      <c r="E91" s="174">
        <f t="shared" si="13"/>
        <v>5.5814652448129234</v>
      </c>
      <c r="F91" s="174">
        <f t="shared" si="13"/>
        <v>4.9869810183631014</v>
      </c>
      <c r="G91" s="174">
        <f t="shared" si="13"/>
        <v>4.0689639274415352</v>
      </c>
      <c r="H91" s="174">
        <f t="shared" si="13"/>
        <v>5.2327153012442373</v>
      </c>
      <c r="I91" s="174">
        <f t="shared" si="13"/>
        <v>6.1601992216081252</v>
      </c>
      <c r="J91" s="174">
        <f t="shared" si="13"/>
        <v>3.5047056549850066</v>
      </c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91"/>
  <sheetViews>
    <sheetView tabSelected="1" topLeftCell="A31" workbookViewId="0">
      <selection activeCell="K37" sqref="K37"/>
    </sheetView>
  </sheetViews>
  <sheetFormatPr defaultRowHeight="1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0" ht="16.5" thickBot="1">
      <c r="A1" s="316" t="s">
        <v>13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0" ht="30.75" thickBot="1">
      <c r="A2" s="1" t="s">
        <v>42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37" t="s">
        <v>8</v>
      </c>
      <c r="J2" s="237" t="s">
        <v>9</v>
      </c>
    </row>
    <row r="3" spans="1:10" ht="17.25" thickTop="1" thickBot="1">
      <c r="A3" s="326" t="s">
        <v>28</v>
      </c>
      <c r="B3" s="327"/>
      <c r="C3" s="327"/>
      <c r="D3" s="327"/>
      <c r="E3" s="327"/>
      <c r="F3" s="327"/>
      <c r="G3" s="327"/>
      <c r="H3" s="327"/>
      <c r="I3" s="327"/>
      <c r="J3" s="328"/>
    </row>
    <row r="4" spans="1:10" ht="16.5" thickBot="1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>
      <c r="A5" s="185" t="s">
        <v>22</v>
      </c>
      <c r="B5" s="295">
        <v>167598</v>
      </c>
      <c r="C5" s="296">
        <v>12376</v>
      </c>
      <c r="D5" s="296">
        <v>21496</v>
      </c>
      <c r="E5" s="296">
        <v>51094</v>
      </c>
      <c r="F5" s="296">
        <v>3597</v>
      </c>
      <c r="G5" s="296">
        <v>5755</v>
      </c>
      <c r="H5" s="296">
        <v>5834</v>
      </c>
      <c r="I5" s="296">
        <v>267750</v>
      </c>
      <c r="J5" s="297">
        <v>84154</v>
      </c>
    </row>
    <row r="6" spans="1:10" ht="16.5" thickBot="1">
      <c r="A6" s="188" t="s">
        <v>12</v>
      </c>
      <c r="B6" s="63">
        <v>99.6</v>
      </c>
      <c r="C6" s="64">
        <v>96.6</v>
      </c>
      <c r="D6" s="64">
        <v>100</v>
      </c>
      <c r="E6" s="64">
        <v>98.98</v>
      </c>
      <c r="F6" s="64">
        <v>96.13</v>
      </c>
      <c r="G6" s="64">
        <v>99.22</v>
      </c>
      <c r="H6" s="64">
        <v>99.29</v>
      </c>
      <c r="I6" s="64">
        <v>99.31</v>
      </c>
      <c r="J6" s="226">
        <v>99.66</v>
      </c>
    </row>
    <row r="7" spans="1:10" ht="16.5" thickBot="1">
      <c r="A7" s="190" t="s">
        <v>24</v>
      </c>
      <c r="B7" s="298">
        <v>1132369</v>
      </c>
      <c r="C7" s="253">
        <v>64786</v>
      </c>
      <c r="D7" s="253">
        <v>119197</v>
      </c>
      <c r="E7" s="253">
        <v>278581</v>
      </c>
      <c r="F7" s="253">
        <v>18703</v>
      </c>
      <c r="G7" s="253">
        <v>21280</v>
      </c>
      <c r="H7" s="253">
        <v>29990</v>
      </c>
      <c r="I7" s="253">
        <v>1664907</v>
      </c>
      <c r="J7" s="252">
        <v>314296</v>
      </c>
    </row>
    <row r="8" spans="1:10" ht="16.5" thickBot="1">
      <c r="A8" s="192" t="s">
        <v>11</v>
      </c>
      <c r="B8" s="229">
        <v>6.76</v>
      </c>
      <c r="C8" s="84">
        <v>5.23</v>
      </c>
      <c r="D8" s="84">
        <v>5.55</v>
      </c>
      <c r="E8" s="84">
        <v>5.45</v>
      </c>
      <c r="F8" s="84">
        <v>5.2</v>
      </c>
      <c r="G8" s="84">
        <v>3.7</v>
      </c>
      <c r="H8" s="84">
        <v>5.14</v>
      </c>
      <c r="I8" s="84">
        <v>6.22</v>
      </c>
      <c r="J8" s="84">
        <v>3.73</v>
      </c>
    </row>
    <row r="9" spans="1:10" ht="16.5" thickBot="1">
      <c r="A9" s="329" t="s">
        <v>10</v>
      </c>
      <c r="B9" s="330"/>
      <c r="C9" s="330"/>
      <c r="D9" s="330"/>
      <c r="E9" s="330"/>
      <c r="F9" s="330"/>
      <c r="G9" s="330"/>
      <c r="H9" s="330"/>
      <c r="I9" s="330"/>
      <c r="J9" s="331"/>
    </row>
    <row r="10" spans="1:10" ht="16.5" thickBot="1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>
      <c r="A11" s="185" t="s">
        <v>22</v>
      </c>
      <c r="B11" s="249">
        <v>72823</v>
      </c>
      <c r="C11" s="249">
        <v>4933</v>
      </c>
      <c r="D11" s="249">
        <v>16821</v>
      </c>
      <c r="E11" s="249">
        <v>19957</v>
      </c>
      <c r="F11" s="249">
        <v>3462</v>
      </c>
      <c r="G11" s="249">
        <v>10527</v>
      </c>
      <c r="H11" s="249">
        <v>8957</v>
      </c>
      <c r="I11" s="250">
        <v>137363</v>
      </c>
      <c r="J11" s="251">
        <v>40143</v>
      </c>
    </row>
    <row r="12" spans="1:10" ht="16.5" thickBot="1">
      <c r="A12" s="188" t="s">
        <v>12</v>
      </c>
      <c r="B12" s="64">
        <v>100</v>
      </c>
      <c r="C12" s="64">
        <v>100</v>
      </c>
      <c r="D12" s="64">
        <v>100</v>
      </c>
      <c r="E12" s="64">
        <v>100</v>
      </c>
      <c r="F12" s="64">
        <v>100</v>
      </c>
      <c r="G12" s="64">
        <v>99.8</v>
      </c>
      <c r="H12" s="64">
        <v>99.9</v>
      </c>
      <c r="I12" s="64">
        <v>99.9</v>
      </c>
      <c r="J12" s="64">
        <v>100</v>
      </c>
    </row>
    <row r="13" spans="1:10" ht="16.5" thickBot="1">
      <c r="A13" s="190" t="s">
        <v>24</v>
      </c>
      <c r="B13" s="252">
        <v>454284.46</v>
      </c>
      <c r="C13" s="253">
        <v>22876.45</v>
      </c>
      <c r="D13" s="253">
        <v>93285.4</v>
      </c>
      <c r="E13" s="253">
        <v>106487.5</v>
      </c>
      <c r="F13" s="253">
        <v>17738.73</v>
      </c>
      <c r="G13" s="253">
        <v>47271.98</v>
      </c>
      <c r="H13" s="254">
        <v>46229.66</v>
      </c>
      <c r="I13" s="255">
        <v>788174.18</v>
      </c>
      <c r="J13" s="256">
        <v>134495.53</v>
      </c>
    </row>
    <row r="14" spans="1:10" ht="16.5" thickBot="1">
      <c r="A14" s="192" t="s">
        <v>11</v>
      </c>
      <c r="B14" s="83">
        <v>6.24</v>
      </c>
      <c r="C14" s="83">
        <v>4.6399999999999997</v>
      </c>
      <c r="D14" s="83">
        <v>5.55</v>
      </c>
      <c r="E14" s="83">
        <v>5.34</v>
      </c>
      <c r="F14" s="83">
        <v>5.12</v>
      </c>
      <c r="G14" s="83">
        <v>4.49</v>
      </c>
      <c r="H14" s="83">
        <v>5.16</v>
      </c>
      <c r="I14" s="83">
        <v>5.74</v>
      </c>
      <c r="J14" s="83">
        <v>3.35</v>
      </c>
    </row>
    <row r="15" spans="1:10" ht="16.5" thickBot="1">
      <c r="A15" s="329" t="s">
        <v>29</v>
      </c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ht="16.5" thickBot="1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>
      <c r="A17" s="185" t="s">
        <v>22</v>
      </c>
      <c r="B17" s="262">
        <v>45661</v>
      </c>
      <c r="C17" s="262">
        <v>1570</v>
      </c>
      <c r="D17" s="262">
        <v>7218</v>
      </c>
      <c r="E17" s="262">
        <v>7449</v>
      </c>
      <c r="F17" s="262">
        <v>1178</v>
      </c>
      <c r="G17" s="262">
        <v>1092</v>
      </c>
      <c r="H17" s="262">
        <v>3168</v>
      </c>
      <c r="I17" s="262">
        <v>67336</v>
      </c>
      <c r="J17" s="263">
        <v>21879</v>
      </c>
    </row>
    <row r="18" spans="1:10" ht="16.5" thickBot="1">
      <c r="A18" s="188" t="s">
        <v>12</v>
      </c>
      <c r="B18" s="63">
        <v>84.23</v>
      </c>
      <c r="C18" s="63">
        <v>58.8</v>
      </c>
      <c r="D18" s="63">
        <v>92.5</v>
      </c>
      <c r="E18" s="63">
        <v>89.13</v>
      </c>
      <c r="F18" s="63">
        <v>68.290000000000006</v>
      </c>
      <c r="G18" s="63">
        <v>55.89</v>
      </c>
      <c r="H18" s="63">
        <v>80.319999999999993</v>
      </c>
      <c r="I18" s="63">
        <v>83.48</v>
      </c>
      <c r="J18" s="63">
        <v>88.89</v>
      </c>
    </row>
    <row r="19" spans="1:10" ht="16.5" thickBot="1">
      <c r="A19" s="190" t="s">
        <v>24</v>
      </c>
      <c r="B19" s="37">
        <v>345450</v>
      </c>
      <c r="C19" s="38">
        <v>8957</v>
      </c>
      <c r="D19" s="38">
        <v>42559</v>
      </c>
      <c r="E19" s="38">
        <v>52194</v>
      </c>
      <c r="F19" s="38">
        <v>5572</v>
      </c>
      <c r="G19" s="38">
        <v>4387</v>
      </c>
      <c r="H19" s="39">
        <v>18803</v>
      </c>
      <c r="I19" s="40">
        <v>477922</v>
      </c>
      <c r="J19" s="37">
        <v>85081</v>
      </c>
    </row>
    <row r="20" spans="1:10" ht="16.5" thickBot="1">
      <c r="A20" s="199" t="s">
        <v>11</v>
      </c>
      <c r="B20" s="244">
        <v>7.57</v>
      </c>
      <c r="C20" s="244">
        <v>5.71</v>
      </c>
      <c r="D20" s="84">
        <v>5.9</v>
      </c>
      <c r="E20" s="244">
        <v>7.01</v>
      </c>
      <c r="F20" s="244">
        <v>4.7300000000000004</v>
      </c>
      <c r="G20" s="244">
        <v>4.0199999999999996</v>
      </c>
      <c r="H20" s="244">
        <v>5.94</v>
      </c>
      <c r="I20" s="84">
        <v>7.1</v>
      </c>
      <c r="J20" s="243">
        <v>3.89</v>
      </c>
    </row>
    <row r="21" spans="1:10" ht="16.5" thickBot="1">
      <c r="A21" s="332" t="s">
        <v>14</v>
      </c>
      <c r="B21" s="333"/>
      <c r="C21" s="333"/>
      <c r="D21" s="333"/>
      <c r="E21" s="333"/>
      <c r="F21" s="333"/>
      <c r="G21" s="333"/>
      <c r="H21" s="333"/>
      <c r="I21" s="333"/>
      <c r="J21" s="334"/>
    </row>
    <row r="22" spans="1:10" ht="16.5" thickBot="1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>
      <c r="A23" s="185" t="s">
        <v>22</v>
      </c>
      <c r="B23" s="267">
        <v>10321</v>
      </c>
      <c r="C23" s="267">
        <v>60</v>
      </c>
      <c r="D23" s="267">
        <v>1319</v>
      </c>
      <c r="E23" s="267">
        <v>1986</v>
      </c>
      <c r="F23" s="267">
        <v>799</v>
      </c>
      <c r="G23" s="267">
        <v>117</v>
      </c>
      <c r="H23" s="267">
        <v>456</v>
      </c>
      <c r="I23" s="267">
        <v>15058</v>
      </c>
      <c r="J23" s="267">
        <v>5678</v>
      </c>
    </row>
    <row r="24" spans="1:10" ht="16.5" thickBot="1">
      <c r="A24" s="188" t="s">
        <v>12</v>
      </c>
      <c r="B24" s="202">
        <v>95.73</v>
      </c>
      <c r="C24" s="202">
        <v>12.15</v>
      </c>
      <c r="D24" s="202">
        <v>100</v>
      </c>
      <c r="E24" s="202">
        <v>61.79</v>
      </c>
      <c r="F24" s="202">
        <v>92.26</v>
      </c>
      <c r="G24" s="202">
        <v>9.89</v>
      </c>
      <c r="H24" s="202">
        <v>35.21</v>
      </c>
      <c r="I24" s="202">
        <v>78.62</v>
      </c>
      <c r="J24" s="202">
        <v>94.18</v>
      </c>
    </row>
    <row r="25" spans="1:10" ht="16.5" thickBot="1">
      <c r="A25" s="190" t="s">
        <v>24</v>
      </c>
      <c r="B25" s="268">
        <v>56218</v>
      </c>
      <c r="C25" s="268">
        <v>180</v>
      </c>
      <c r="D25" s="268">
        <v>5872</v>
      </c>
      <c r="E25" s="268">
        <v>8713</v>
      </c>
      <c r="F25" s="268">
        <v>3672</v>
      </c>
      <c r="G25" s="268">
        <v>427</v>
      </c>
      <c r="H25" s="268">
        <v>2249</v>
      </c>
      <c r="I25" s="268">
        <v>77331</v>
      </c>
      <c r="J25" s="268">
        <v>19724</v>
      </c>
    </row>
    <row r="26" spans="1:10" ht="16.5" thickBot="1">
      <c r="A26" s="192" t="s">
        <v>11</v>
      </c>
      <c r="B26" s="230">
        <v>5.45</v>
      </c>
      <c r="C26" s="230">
        <v>3</v>
      </c>
      <c r="D26" s="230">
        <v>4.45</v>
      </c>
      <c r="E26" s="230">
        <v>4.3899999999999997</v>
      </c>
      <c r="F26" s="230">
        <v>4.5999999999999996</v>
      </c>
      <c r="G26" s="230">
        <v>3.65</v>
      </c>
      <c r="H26" s="230">
        <v>4.93</v>
      </c>
      <c r="I26" s="230">
        <v>5.14</v>
      </c>
      <c r="J26" s="230">
        <v>3.47</v>
      </c>
    </row>
    <row r="27" spans="1:10" ht="16.5" thickBot="1">
      <c r="A27" s="329" t="s">
        <v>30</v>
      </c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ht="16.5" thickBot="1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>
      <c r="A29" s="185" t="s">
        <v>22</v>
      </c>
      <c r="B29" s="267">
        <v>56490</v>
      </c>
      <c r="C29" s="267">
        <v>6240</v>
      </c>
      <c r="D29" s="267">
        <v>4492</v>
      </c>
      <c r="E29" s="267">
        <v>18305</v>
      </c>
      <c r="F29" s="267">
        <v>946</v>
      </c>
      <c r="G29" s="267">
        <v>631</v>
      </c>
      <c r="H29" s="267">
        <v>806</v>
      </c>
      <c r="I29" s="267">
        <v>87910</v>
      </c>
      <c r="J29" s="267">
        <v>22541</v>
      </c>
    </row>
    <row r="30" spans="1:10" ht="16.5" thickBot="1">
      <c r="A30" s="188" t="s">
        <v>12</v>
      </c>
      <c r="B30" s="202">
        <v>98.8</v>
      </c>
      <c r="C30" s="202">
        <v>93.95</v>
      </c>
      <c r="D30" s="202">
        <v>100</v>
      </c>
      <c r="E30" s="202">
        <v>99.97</v>
      </c>
      <c r="F30" s="202">
        <v>98.64</v>
      </c>
      <c r="G30" s="202">
        <v>78.97</v>
      </c>
      <c r="H30" s="202">
        <v>95.27</v>
      </c>
      <c r="I30" s="202">
        <v>98.52</v>
      </c>
      <c r="J30" s="202">
        <v>100</v>
      </c>
    </row>
    <row r="31" spans="1:10" ht="16.5" thickBot="1">
      <c r="A31" s="190" t="s">
        <v>24</v>
      </c>
      <c r="B31" s="268">
        <v>373466</v>
      </c>
      <c r="C31" s="268">
        <v>26642</v>
      </c>
      <c r="D31" s="268">
        <v>25873</v>
      </c>
      <c r="E31" s="268">
        <v>104146</v>
      </c>
      <c r="F31" s="268">
        <v>4330</v>
      </c>
      <c r="G31" s="268">
        <v>2469</v>
      </c>
      <c r="H31" s="268">
        <v>4714</v>
      </c>
      <c r="I31" s="268">
        <v>541640</v>
      </c>
      <c r="J31" s="268">
        <v>81114</v>
      </c>
    </row>
    <row r="32" spans="1:10" ht="16.5" thickBot="1">
      <c r="A32" s="192" t="s">
        <v>11</v>
      </c>
      <c r="B32" s="230">
        <v>6.61</v>
      </c>
      <c r="C32" s="230">
        <v>4.2699999999999996</v>
      </c>
      <c r="D32" s="230">
        <v>5.76</v>
      </c>
      <c r="E32" s="230">
        <v>5.69</v>
      </c>
      <c r="F32" s="230">
        <v>4.58</v>
      </c>
      <c r="G32" s="230">
        <v>3.91</v>
      </c>
      <c r="H32" s="230">
        <v>5.85</v>
      </c>
      <c r="I32" s="230">
        <v>6.16</v>
      </c>
      <c r="J32" s="230">
        <v>3.6</v>
      </c>
    </row>
    <row r="33" spans="1:10" ht="16.5" thickBot="1">
      <c r="A33" s="329" t="s">
        <v>15</v>
      </c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ht="16.5" thickBot="1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</row>
    <row r="35" spans="1:10" ht="16.5" thickBot="1">
      <c r="A35" s="185" t="s">
        <v>22</v>
      </c>
      <c r="B35" s="292">
        <v>11125</v>
      </c>
      <c r="C35" s="292">
        <v>997</v>
      </c>
      <c r="D35" s="292">
        <v>2098</v>
      </c>
      <c r="E35" s="292">
        <v>2401</v>
      </c>
      <c r="F35" s="292">
        <v>719</v>
      </c>
      <c r="G35" s="292">
        <v>878</v>
      </c>
      <c r="H35" s="292">
        <v>1113</v>
      </c>
      <c r="I35" s="292">
        <v>19331</v>
      </c>
      <c r="J35" s="292">
        <v>5534</v>
      </c>
    </row>
    <row r="36" spans="1:10" ht="16.5" thickBot="1">
      <c r="A36" s="188" t="s">
        <v>12</v>
      </c>
      <c r="B36" s="227">
        <v>99.77</v>
      </c>
      <c r="C36" s="227">
        <v>91.72</v>
      </c>
      <c r="D36" s="227">
        <v>100</v>
      </c>
      <c r="E36" s="227">
        <v>91.12</v>
      </c>
      <c r="F36" s="227">
        <v>87.58</v>
      </c>
      <c r="G36" s="227">
        <v>69.08</v>
      </c>
      <c r="H36" s="227">
        <v>69.650000000000006</v>
      </c>
      <c r="I36" s="227">
        <v>93.56</v>
      </c>
      <c r="J36" s="227">
        <v>98.29</v>
      </c>
    </row>
    <row r="37" spans="1:10" ht="16.5" thickBot="1">
      <c r="A37" s="190" t="s">
        <v>24</v>
      </c>
      <c r="B37" s="293">
        <v>74982</v>
      </c>
      <c r="C37" s="293">
        <v>4905</v>
      </c>
      <c r="D37" s="293">
        <v>10091</v>
      </c>
      <c r="E37" s="293">
        <v>12221</v>
      </c>
      <c r="F37" s="293">
        <v>3422</v>
      </c>
      <c r="G37" s="293">
        <v>3723</v>
      </c>
      <c r="H37" s="293">
        <v>5276</v>
      </c>
      <c r="I37" s="293">
        <v>114620</v>
      </c>
      <c r="J37" s="293">
        <v>22246</v>
      </c>
    </row>
    <row r="38" spans="1:10" ht="16.5" thickBot="1">
      <c r="A38" s="192" t="s">
        <v>11</v>
      </c>
      <c r="B38" s="231">
        <v>6.74</v>
      </c>
      <c r="C38" s="231">
        <v>4.92</v>
      </c>
      <c r="D38" s="231">
        <v>4.8099999999999996</v>
      </c>
      <c r="E38" s="231">
        <v>5.09</v>
      </c>
      <c r="F38" s="231">
        <v>4.76</v>
      </c>
      <c r="G38" s="231">
        <v>4.24</v>
      </c>
      <c r="H38" s="231">
        <v>4.74</v>
      </c>
      <c r="I38" s="231">
        <v>5.93</v>
      </c>
      <c r="J38" s="231">
        <v>4.0199999999999996</v>
      </c>
    </row>
    <row r="39" spans="1:10" ht="16.5" thickBot="1">
      <c r="A39" s="329" t="s">
        <v>16</v>
      </c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ht="16.5" thickBot="1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0" ht="16.5" thickBot="1">
      <c r="A41" s="185" t="s">
        <v>22</v>
      </c>
      <c r="B41" s="34">
        <v>48813</v>
      </c>
      <c r="C41" s="34">
        <v>3038</v>
      </c>
      <c r="D41" s="34">
        <v>16652</v>
      </c>
      <c r="E41" s="34">
        <v>9659</v>
      </c>
      <c r="F41" s="34">
        <v>1569</v>
      </c>
      <c r="G41" s="34">
        <v>4067</v>
      </c>
      <c r="H41" s="34">
        <v>4323</v>
      </c>
      <c r="I41" s="34">
        <v>88121</v>
      </c>
      <c r="J41" s="35">
        <v>32053</v>
      </c>
    </row>
    <row r="42" spans="1:10" ht="16.5" thickBot="1">
      <c r="A42" s="188" t="s">
        <v>12</v>
      </c>
      <c r="B42" s="64">
        <v>89.42</v>
      </c>
      <c r="C42" s="64">
        <v>74.7</v>
      </c>
      <c r="D42" s="64">
        <v>100</v>
      </c>
      <c r="E42" s="64">
        <v>79.5</v>
      </c>
      <c r="F42" s="64">
        <v>76.099999999999994</v>
      </c>
      <c r="G42" s="64">
        <v>60</v>
      </c>
      <c r="H42" s="64">
        <v>75</v>
      </c>
      <c r="I42" s="68">
        <v>86.3</v>
      </c>
      <c r="J42" s="67">
        <v>100</v>
      </c>
    </row>
    <row r="43" spans="1:10" ht="16.5" thickBot="1">
      <c r="A43" s="190" t="s">
        <v>24</v>
      </c>
      <c r="B43" s="37">
        <v>286122.40000000002</v>
      </c>
      <c r="C43" s="38">
        <v>12596.3</v>
      </c>
      <c r="D43" s="38">
        <v>89969.600000000006</v>
      </c>
      <c r="E43" s="38">
        <v>52483</v>
      </c>
      <c r="F43" s="38">
        <v>7415.5</v>
      </c>
      <c r="G43" s="38">
        <v>15046</v>
      </c>
      <c r="H43" s="39">
        <v>20451</v>
      </c>
      <c r="I43" s="44">
        <v>483901.8</v>
      </c>
      <c r="J43" s="45">
        <v>114446</v>
      </c>
    </row>
    <row r="44" spans="1:10" ht="16.5" thickBot="1">
      <c r="A44" s="199" t="s">
        <v>11</v>
      </c>
      <c r="B44" s="71">
        <v>5.86</v>
      </c>
      <c r="C44" s="71">
        <v>4.0999999999999996</v>
      </c>
      <c r="D44" s="71">
        <v>5.4</v>
      </c>
      <c r="E44" s="71">
        <v>5.4</v>
      </c>
      <c r="F44" s="71">
        <v>4.7</v>
      </c>
      <c r="G44" s="71">
        <v>3.7</v>
      </c>
      <c r="H44" s="71">
        <v>4.7</v>
      </c>
      <c r="I44" s="71">
        <v>5.5</v>
      </c>
      <c r="J44" s="71">
        <v>3.6</v>
      </c>
    </row>
    <row r="45" spans="1:10" ht="16.5" thickBot="1">
      <c r="A45" s="332" t="s">
        <v>33</v>
      </c>
      <c r="B45" s="333"/>
      <c r="C45" s="333"/>
      <c r="D45" s="333"/>
      <c r="E45" s="333"/>
      <c r="F45" s="333"/>
      <c r="G45" s="333"/>
      <c r="H45" s="333"/>
      <c r="I45" s="333"/>
      <c r="J45" s="334"/>
    </row>
    <row r="46" spans="1:10" ht="16.5" thickBot="1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0" ht="16.5" thickBot="1">
      <c r="A47" s="185" t="s">
        <v>22</v>
      </c>
      <c r="B47" s="249">
        <v>50349</v>
      </c>
      <c r="C47" s="249">
        <v>2743</v>
      </c>
      <c r="D47" s="249">
        <v>5410</v>
      </c>
      <c r="E47" s="249">
        <v>17119</v>
      </c>
      <c r="F47" s="249">
        <v>630</v>
      </c>
      <c r="G47" s="249">
        <v>1550</v>
      </c>
      <c r="H47" s="281">
        <v>4484</v>
      </c>
      <c r="I47" s="282">
        <v>82285</v>
      </c>
      <c r="J47" s="249">
        <v>24775</v>
      </c>
    </row>
    <row r="48" spans="1:10" ht="16.5" thickBot="1">
      <c r="A48" s="188" t="s">
        <v>12</v>
      </c>
      <c r="B48" s="64">
        <v>99.65</v>
      </c>
      <c r="C48" s="64">
        <v>83.29</v>
      </c>
      <c r="D48" s="64">
        <v>100</v>
      </c>
      <c r="E48" s="64">
        <v>98.76</v>
      </c>
      <c r="F48" s="64">
        <v>97.52</v>
      </c>
      <c r="G48" s="64">
        <v>82.36</v>
      </c>
      <c r="H48" s="239">
        <v>95.12</v>
      </c>
      <c r="I48" s="63">
        <v>98.18</v>
      </c>
      <c r="J48" s="64">
        <v>100</v>
      </c>
    </row>
    <row r="49" spans="1:10" ht="16.5" thickBot="1">
      <c r="A49" s="190" t="s">
        <v>24</v>
      </c>
      <c r="B49" s="253">
        <v>348540</v>
      </c>
      <c r="C49" s="253">
        <v>15005</v>
      </c>
      <c r="D49" s="253">
        <v>30065</v>
      </c>
      <c r="E49" s="253">
        <v>101537</v>
      </c>
      <c r="F49" s="253">
        <v>3413</v>
      </c>
      <c r="G49" s="253">
        <v>6452</v>
      </c>
      <c r="H49" s="254">
        <v>24525</v>
      </c>
      <c r="I49" s="283">
        <v>529537</v>
      </c>
      <c r="J49" s="253">
        <v>86922</v>
      </c>
    </row>
    <row r="50" spans="1:10" ht="16.5" thickBot="1">
      <c r="A50" s="206" t="s">
        <v>11</v>
      </c>
      <c r="B50" s="233">
        <v>6.92</v>
      </c>
      <c r="C50" s="233">
        <v>5.47</v>
      </c>
      <c r="D50" s="233">
        <v>5.56</v>
      </c>
      <c r="E50" s="233">
        <v>5.93</v>
      </c>
      <c r="F50" s="233">
        <v>5.42</v>
      </c>
      <c r="G50" s="233">
        <v>4.16</v>
      </c>
      <c r="H50" s="234">
        <v>5.47</v>
      </c>
      <c r="I50" s="235">
        <v>6.44</v>
      </c>
      <c r="J50" s="233">
        <v>3.51</v>
      </c>
    </row>
    <row r="51" spans="1:10" ht="16.5" thickBot="1">
      <c r="A51" s="329" t="s">
        <v>17</v>
      </c>
      <c r="B51" s="330"/>
      <c r="C51" s="330"/>
      <c r="D51" s="330"/>
      <c r="E51" s="330"/>
      <c r="F51" s="330"/>
      <c r="G51" s="330"/>
      <c r="H51" s="330"/>
      <c r="I51" s="330"/>
      <c r="J51" s="331"/>
    </row>
    <row r="52" spans="1:10" ht="16.5" thickBot="1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>
      <c r="A53" s="185" t="s">
        <v>22</v>
      </c>
      <c r="B53" s="103">
        <v>68715</v>
      </c>
      <c r="C53" s="34">
        <v>3289</v>
      </c>
      <c r="D53" s="34">
        <v>11831</v>
      </c>
      <c r="E53" s="34">
        <v>36102</v>
      </c>
      <c r="F53" s="34">
        <v>3688</v>
      </c>
      <c r="G53" s="34">
        <v>5707</v>
      </c>
      <c r="H53" s="34">
        <v>4559</v>
      </c>
      <c r="I53" s="34">
        <v>133891</v>
      </c>
      <c r="J53" s="35">
        <v>37550</v>
      </c>
    </row>
    <row r="54" spans="1:10" ht="16.5" thickBot="1">
      <c r="A54" s="188" t="s">
        <v>12</v>
      </c>
      <c r="B54" s="143">
        <v>100</v>
      </c>
      <c r="C54" s="64">
        <v>97.54</v>
      </c>
      <c r="D54" s="64">
        <v>100</v>
      </c>
      <c r="E54" s="64">
        <v>100</v>
      </c>
      <c r="F54" s="64">
        <v>98.82</v>
      </c>
      <c r="G54" s="64">
        <v>98</v>
      </c>
      <c r="H54" s="64">
        <v>97.56</v>
      </c>
      <c r="I54" s="68">
        <v>99.73</v>
      </c>
      <c r="J54" s="67">
        <v>100</v>
      </c>
    </row>
    <row r="55" spans="1:10" ht="16.5" thickBot="1">
      <c r="A55" s="190" t="s">
        <v>24</v>
      </c>
      <c r="B55" s="108">
        <v>420635</v>
      </c>
      <c r="C55" s="38">
        <v>12437</v>
      </c>
      <c r="D55" s="38">
        <v>65503</v>
      </c>
      <c r="E55" s="38">
        <v>175412</v>
      </c>
      <c r="F55" s="38">
        <v>19650</v>
      </c>
      <c r="G55" s="38">
        <v>25449</v>
      </c>
      <c r="H55" s="39">
        <v>24684</v>
      </c>
      <c r="I55" s="44">
        <v>743770</v>
      </c>
      <c r="J55" s="45">
        <v>131341</v>
      </c>
    </row>
    <row r="56" spans="1:10" ht="16.5" thickBot="1">
      <c r="A56" s="192" t="s">
        <v>11</v>
      </c>
      <c r="B56" s="315">
        <v>6.12</v>
      </c>
      <c r="C56" s="264">
        <v>3.78</v>
      </c>
      <c r="D56" s="264">
        <v>5.54</v>
      </c>
      <c r="E56" s="264">
        <v>4.8600000000000003</v>
      </c>
      <c r="F56" s="264">
        <v>5.33</v>
      </c>
      <c r="G56" s="264">
        <v>4.46</v>
      </c>
      <c r="H56" s="264">
        <v>5.41</v>
      </c>
      <c r="I56" s="264">
        <v>5.56</v>
      </c>
      <c r="J56" s="264">
        <v>3.5</v>
      </c>
    </row>
    <row r="57" spans="1:10" ht="16.5" thickBot="1">
      <c r="A57" s="329" t="s">
        <v>18</v>
      </c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ht="16.5" thickBot="1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>
      <c r="A59" s="208" t="s">
        <v>22</v>
      </c>
      <c r="B59" s="34">
        <v>109345</v>
      </c>
      <c r="C59" s="34">
        <v>4587</v>
      </c>
      <c r="D59" s="34">
        <v>5943</v>
      </c>
      <c r="E59" s="34">
        <v>34899</v>
      </c>
      <c r="F59" s="34">
        <v>2039</v>
      </c>
      <c r="G59" s="34">
        <v>1093</v>
      </c>
      <c r="H59" s="34">
        <v>1792</v>
      </c>
      <c r="I59" s="34">
        <v>159698</v>
      </c>
      <c r="J59" s="35">
        <v>35273</v>
      </c>
    </row>
    <row r="60" spans="1:10" ht="16.5" thickBot="1">
      <c r="A60" s="209" t="s">
        <v>12</v>
      </c>
      <c r="B60" s="32">
        <v>99.85</v>
      </c>
      <c r="C60" s="32">
        <v>99.37</v>
      </c>
      <c r="D60" s="64">
        <v>100</v>
      </c>
      <c r="E60" s="32">
        <v>99.91</v>
      </c>
      <c r="F60" s="64">
        <v>100</v>
      </c>
      <c r="G60" s="32">
        <v>91.62</v>
      </c>
      <c r="H60" s="32">
        <v>97.55</v>
      </c>
      <c r="I60" s="240">
        <v>99.77</v>
      </c>
      <c r="J60" s="67">
        <v>100</v>
      </c>
    </row>
    <row r="61" spans="1:10" ht="16.5" thickBot="1">
      <c r="A61" s="210" t="s">
        <v>24</v>
      </c>
      <c r="B61" s="37">
        <v>663724</v>
      </c>
      <c r="C61" s="38">
        <v>22476</v>
      </c>
      <c r="D61" s="38">
        <v>31856</v>
      </c>
      <c r="E61" s="38">
        <v>174844</v>
      </c>
      <c r="F61" s="38">
        <v>10032</v>
      </c>
      <c r="G61" s="38">
        <v>4350</v>
      </c>
      <c r="H61" s="39">
        <v>9139</v>
      </c>
      <c r="I61" s="44">
        <v>916421</v>
      </c>
      <c r="J61" s="45">
        <v>112874</v>
      </c>
    </row>
    <row r="62" spans="1:10" ht="16.5" thickBot="1">
      <c r="A62" s="211" t="s">
        <v>11</v>
      </c>
      <c r="B62" s="243">
        <v>6.07</v>
      </c>
      <c r="C62" s="83">
        <v>4.9000000000000004</v>
      </c>
      <c r="D62" s="244">
        <v>5.36</v>
      </c>
      <c r="E62" s="244">
        <v>5.01</v>
      </c>
      <c r="F62" s="244">
        <v>4.92</v>
      </c>
      <c r="G62" s="244">
        <v>3.98</v>
      </c>
      <c r="H62" s="85">
        <v>5.0999999999999996</v>
      </c>
      <c r="I62" s="246">
        <v>5.74</v>
      </c>
      <c r="J62" s="83">
        <v>3.2</v>
      </c>
    </row>
    <row r="63" spans="1:10" ht="16.5" thickBot="1">
      <c r="A63" s="329" t="s">
        <v>19</v>
      </c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ht="16.5" thickBot="1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0" ht="16.5" thickBot="1">
      <c r="A65" s="185" t="s">
        <v>22</v>
      </c>
      <c r="B65" s="312">
        <v>49401</v>
      </c>
      <c r="C65" s="312">
        <v>2680</v>
      </c>
      <c r="D65" s="312">
        <v>2856</v>
      </c>
      <c r="E65" s="312">
        <v>34154</v>
      </c>
      <c r="F65" s="48">
        <v>936</v>
      </c>
      <c r="G65" s="312">
        <v>1644</v>
      </c>
      <c r="H65" s="312">
        <v>1431</v>
      </c>
      <c r="I65" s="312">
        <v>93102</v>
      </c>
      <c r="J65" s="312">
        <v>23147</v>
      </c>
    </row>
    <row r="66" spans="1:10" ht="16.5" thickBot="1">
      <c r="A66" s="188" t="s">
        <v>12</v>
      </c>
      <c r="B66" s="227">
        <v>99.97</v>
      </c>
      <c r="C66" s="227">
        <v>95.99</v>
      </c>
      <c r="D66" s="227">
        <v>100</v>
      </c>
      <c r="E66" s="227">
        <v>98.98</v>
      </c>
      <c r="F66" s="227">
        <v>100</v>
      </c>
      <c r="G66" s="227">
        <v>87.45</v>
      </c>
      <c r="H66" s="227">
        <v>100</v>
      </c>
      <c r="I66" s="227">
        <v>99.24</v>
      </c>
      <c r="J66" s="227">
        <v>100</v>
      </c>
    </row>
    <row r="67" spans="1:10" ht="16.5" thickBot="1">
      <c r="A67" s="190" t="s">
        <v>24</v>
      </c>
      <c r="B67" s="314">
        <v>376156</v>
      </c>
      <c r="C67" s="314">
        <v>14913</v>
      </c>
      <c r="D67" s="314">
        <v>16554</v>
      </c>
      <c r="E67" s="314">
        <v>238019</v>
      </c>
      <c r="F67" s="314">
        <v>4859</v>
      </c>
      <c r="G67" s="314">
        <v>6099</v>
      </c>
      <c r="H67" s="314">
        <v>8059</v>
      </c>
      <c r="I67" s="314">
        <v>664659</v>
      </c>
      <c r="J67" s="314">
        <v>80100</v>
      </c>
    </row>
    <row r="68" spans="1:10" ht="16.5" thickBot="1">
      <c r="A68" s="199" t="s">
        <v>11</v>
      </c>
      <c r="B68" s="236">
        <v>7.61</v>
      </c>
      <c r="C68" s="236">
        <v>5.56</v>
      </c>
      <c r="D68" s="236">
        <v>5.8</v>
      </c>
      <c r="E68" s="236">
        <v>6.97</v>
      </c>
      <c r="F68" s="236">
        <v>5.19</v>
      </c>
      <c r="G68" s="236">
        <v>3.71</v>
      </c>
      <c r="H68" s="236">
        <v>5.63</v>
      </c>
      <c r="I68" s="236">
        <v>7.14</v>
      </c>
      <c r="J68" s="236">
        <v>3.46</v>
      </c>
    </row>
    <row r="69" spans="1:10" ht="16.5" thickBot="1">
      <c r="A69" s="332" t="s">
        <v>32</v>
      </c>
      <c r="B69" s="333"/>
      <c r="C69" s="333"/>
      <c r="D69" s="333"/>
      <c r="E69" s="333"/>
      <c r="F69" s="333"/>
      <c r="G69" s="333"/>
      <c r="H69" s="333"/>
      <c r="I69" s="333"/>
      <c r="J69" s="334"/>
    </row>
    <row r="70" spans="1:10" ht="16.5" thickBot="1">
      <c r="A70" s="182" t="s">
        <v>23</v>
      </c>
      <c r="B70" s="277">
        <v>32619</v>
      </c>
      <c r="C70" s="278">
        <v>2393</v>
      </c>
      <c r="D70" s="279">
        <v>2649</v>
      </c>
      <c r="E70" s="278">
        <v>8634</v>
      </c>
      <c r="F70" s="278">
        <v>99</v>
      </c>
      <c r="G70" s="278">
        <v>1163</v>
      </c>
      <c r="H70" s="278">
        <v>462</v>
      </c>
      <c r="I70" s="278">
        <f>SUM(B70:H70)</f>
        <v>48019</v>
      </c>
      <c r="J70" s="278">
        <v>12608</v>
      </c>
    </row>
    <row r="71" spans="1:10" ht="16.5" thickBot="1">
      <c r="A71" s="185" t="s">
        <v>22</v>
      </c>
      <c r="B71" s="313">
        <v>32619</v>
      </c>
      <c r="C71" s="312">
        <v>2357.1799999999998</v>
      </c>
      <c r="D71" s="312">
        <v>2649</v>
      </c>
      <c r="E71" s="312">
        <v>8634</v>
      </c>
      <c r="F71" s="312">
        <v>99</v>
      </c>
      <c r="G71" s="312">
        <v>1163</v>
      </c>
      <c r="H71" s="312">
        <v>462</v>
      </c>
      <c r="I71" s="312">
        <v>47983.18</v>
      </c>
      <c r="J71" s="312">
        <v>12608</v>
      </c>
    </row>
    <row r="72" spans="1:10" ht="16.5" thickBot="1">
      <c r="A72" s="188" t="s">
        <v>12</v>
      </c>
      <c r="B72" s="227">
        <f>B71/B70*100</f>
        <v>100</v>
      </c>
      <c r="C72" s="227">
        <f>C71/C70*100</f>
        <v>98.503134141245297</v>
      </c>
      <c r="D72" s="227">
        <f t="shared" ref="D72:J72" si="0">(D71/D70*100)</f>
        <v>100</v>
      </c>
      <c r="E72" s="227">
        <f t="shared" si="0"/>
        <v>100</v>
      </c>
      <c r="F72" s="227">
        <f t="shared" si="0"/>
        <v>100</v>
      </c>
      <c r="G72" s="227">
        <f t="shared" si="0"/>
        <v>100</v>
      </c>
      <c r="H72" s="227">
        <f t="shared" si="0"/>
        <v>100</v>
      </c>
      <c r="I72" s="227">
        <f t="shared" si="0"/>
        <v>99.925404527374582</v>
      </c>
      <c r="J72" s="227">
        <f t="shared" si="0"/>
        <v>100</v>
      </c>
    </row>
    <row r="73" spans="1:10" ht="16.5" thickBot="1">
      <c r="A73" s="190" t="s">
        <v>24</v>
      </c>
      <c r="B73" s="314">
        <v>233714.2</v>
      </c>
      <c r="C73" s="314">
        <v>11993.56</v>
      </c>
      <c r="D73" s="314">
        <v>14221.77</v>
      </c>
      <c r="E73" s="314">
        <v>56578.13</v>
      </c>
      <c r="F73" s="314">
        <v>621.64</v>
      </c>
      <c r="G73" s="314">
        <v>3915.95</v>
      </c>
      <c r="H73" s="314">
        <v>1762.35</v>
      </c>
      <c r="I73" s="314">
        <v>322807.62</v>
      </c>
      <c r="J73" s="314">
        <v>42092.62</v>
      </c>
    </row>
    <row r="74" spans="1:10" ht="16.5" thickBot="1">
      <c r="A74" s="192" t="s">
        <v>11</v>
      </c>
      <c r="B74" s="265">
        <v>7.16</v>
      </c>
      <c r="C74" s="265">
        <v>5.09</v>
      </c>
      <c r="D74" s="265">
        <v>5.37</v>
      </c>
      <c r="E74" s="265">
        <v>6.55</v>
      </c>
      <c r="F74" s="265">
        <v>6.28</v>
      </c>
      <c r="G74" s="265">
        <v>3.37</v>
      </c>
      <c r="H74" s="265">
        <v>3.81</v>
      </c>
      <c r="I74" s="265">
        <v>6.73</v>
      </c>
      <c r="J74" s="265">
        <v>3.34</v>
      </c>
    </row>
    <row r="75" spans="1:10" ht="16.5" thickBot="1">
      <c r="A75" s="329" t="s">
        <v>31</v>
      </c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ht="16.5" thickBot="1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0" ht="16.5" thickBot="1">
      <c r="A77" s="185" t="s">
        <v>22</v>
      </c>
      <c r="B77" s="249">
        <v>37491.4</v>
      </c>
      <c r="C77" s="249">
        <v>2274.91</v>
      </c>
      <c r="D77" s="249">
        <v>5169.74</v>
      </c>
      <c r="E77" s="249">
        <v>12719</v>
      </c>
      <c r="F77" s="249">
        <v>879.81</v>
      </c>
      <c r="G77" s="249">
        <v>1937.58</v>
      </c>
      <c r="H77" s="249">
        <v>1422.56</v>
      </c>
      <c r="I77" s="249">
        <v>61895</v>
      </c>
      <c r="J77" s="251">
        <v>17373</v>
      </c>
    </row>
    <row r="78" spans="1:10" ht="16.5" thickBot="1">
      <c r="A78" s="188" t="s">
        <v>12</v>
      </c>
      <c r="B78" s="64">
        <v>97.59</v>
      </c>
      <c r="C78" s="64">
        <v>93.76</v>
      </c>
      <c r="D78" s="64">
        <v>100</v>
      </c>
      <c r="E78" s="64">
        <v>93.21</v>
      </c>
      <c r="F78" s="64">
        <v>98.65</v>
      </c>
      <c r="G78" s="64">
        <v>90.35</v>
      </c>
      <c r="H78" s="64">
        <v>95.82</v>
      </c>
      <c r="I78" s="68">
        <v>96.44</v>
      </c>
      <c r="J78" s="67">
        <v>100</v>
      </c>
    </row>
    <row r="79" spans="1:10" ht="16.5" thickBot="1">
      <c r="A79" s="190" t="s">
        <v>24</v>
      </c>
      <c r="B79" s="252">
        <v>251068.87</v>
      </c>
      <c r="C79" s="253">
        <v>11592.65</v>
      </c>
      <c r="D79" s="253">
        <v>28448.73</v>
      </c>
      <c r="E79" s="253">
        <v>69815.25</v>
      </c>
      <c r="F79" s="253">
        <v>3883.99</v>
      </c>
      <c r="G79" s="253">
        <v>9783.82</v>
      </c>
      <c r="H79" s="254">
        <v>7688.1</v>
      </c>
      <c r="I79" s="280">
        <v>382281.41</v>
      </c>
      <c r="J79" s="256">
        <v>56746.3</v>
      </c>
    </row>
    <row r="80" spans="1:10" ht="16.5" thickBot="1">
      <c r="A80" s="192" t="s">
        <v>11</v>
      </c>
      <c r="B80" s="83">
        <v>6.67</v>
      </c>
      <c r="C80" s="84">
        <v>5.0999999999999996</v>
      </c>
      <c r="D80" s="84">
        <v>5.5</v>
      </c>
      <c r="E80" s="84">
        <v>5.49</v>
      </c>
      <c r="F80" s="84">
        <v>4.41</v>
      </c>
      <c r="G80" s="84">
        <v>5.05</v>
      </c>
      <c r="H80" s="85">
        <v>5.4</v>
      </c>
      <c r="I80" s="229">
        <v>6.18</v>
      </c>
      <c r="J80" s="83">
        <v>3.26</v>
      </c>
    </row>
    <row r="81" spans="1:10" ht="15.7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>
      <c r="A84" s="316" t="s">
        <v>25</v>
      </c>
      <c r="B84" s="316"/>
      <c r="C84" s="316"/>
      <c r="D84" s="316"/>
      <c r="E84" s="316"/>
      <c r="F84" s="316"/>
      <c r="G84" s="316"/>
      <c r="H84" s="316"/>
      <c r="I84" s="316"/>
      <c r="J84" s="316"/>
    </row>
    <row r="85" spans="1:10" ht="15.75" thickBot="1">
      <c r="A85" s="335" t="s">
        <v>26</v>
      </c>
      <c r="B85" s="336"/>
      <c r="C85" s="336"/>
      <c r="D85" s="336"/>
      <c r="E85" s="336"/>
      <c r="F85" s="336"/>
      <c r="G85" s="336"/>
      <c r="H85" s="336"/>
      <c r="I85" s="336"/>
      <c r="J85" s="337"/>
    </row>
    <row r="86" spans="1:10" ht="31.5" thickTop="1" thickBot="1">
      <c r="A86" s="216" t="s">
        <v>43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>
      <c r="A87" s="219" t="s">
        <v>23</v>
      </c>
      <c r="B87" s="284">
        <f t="shared" ref="B87:J88" si="1">B76+B70+B64+B58+B52+B46+B40+B34+B28+B22+B16+B10+B4</f>
        <v>778199</v>
      </c>
      <c r="C87" s="284">
        <f t="shared" si="1"/>
        <v>51619</v>
      </c>
      <c r="D87" s="284">
        <f t="shared" si="1"/>
        <v>104540</v>
      </c>
      <c r="E87" s="284">
        <f t="shared" si="1"/>
        <v>261405</v>
      </c>
      <c r="F87" s="284">
        <f t="shared" si="1"/>
        <v>21980</v>
      </c>
      <c r="G87" s="284">
        <f t="shared" si="1"/>
        <v>42397</v>
      </c>
      <c r="H87" s="284">
        <f t="shared" si="1"/>
        <v>42890</v>
      </c>
      <c r="I87" s="284">
        <f t="shared" si="1"/>
        <v>1303030</v>
      </c>
      <c r="J87" s="284">
        <f t="shared" si="1"/>
        <v>366179</v>
      </c>
    </row>
    <row r="88" spans="1:10" ht="15.75" thickBot="1">
      <c r="A88" s="221" t="s">
        <v>22</v>
      </c>
      <c r="B88" s="58">
        <f>B77+B71+B65+B59+B53+B47+B41+B35+B29+B23+B17+B11+B5</f>
        <v>760751.4</v>
      </c>
      <c r="C88" s="58">
        <f t="shared" si="1"/>
        <v>47145.09</v>
      </c>
      <c r="D88" s="58">
        <f t="shared" si="1"/>
        <v>103954.73999999999</v>
      </c>
      <c r="E88" s="58">
        <f t="shared" si="1"/>
        <v>254478</v>
      </c>
      <c r="F88" s="58">
        <f t="shared" si="1"/>
        <v>20541.809999999998</v>
      </c>
      <c r="G88" s="58">
        <f t="shared" si="1"/>
        <v>36161.58</v>
      </c>
      <c r="H88" s="58">
        <f t="shared" si="1"/>
        <v>38807.56</v>
      </c>
      <c r="I88" s="58">
        <f>SUM(B88:H88)</f>
        <v>1261840.1800000002</v>
      </c>
      <c r="J88" s="58">
        <f t="shared" si="1"/>
        <v>362708</v>
      </c>
    </row>
    <row r="89" spans="1:10" ht="15.75" thickBot="1">
      <c r="A89" s="222" t="s">
        <v>12</v>
      </c>
      <c r="B89" s="174">
        <f>B88/B87*100</f>
        <v>97.757951372335356</v>
      </c>
      <c r="C89" s="174">
        <f t="shared" ref="C89:H89" si="2">C88/C87*100</f>
        <v>91.332823185261233</v>
      </c>
      <c r="D89" s="174">
        <f t="shared" si="2"/>
        <v>99.440156877750127</v>
      </c>
      <c r="E89" s="174">
        <f t="shared" si="2"/>
        <v>97.350088942445637</v>
      </c>
      <c r="F89" s="174">
        <f t="shared" si="2"/>
        <v>93.456824385805277</v>
      </c>
      <c r="G89" s="174">
        <f t="shared" si="2"/>
        <v>85.292780149538885</v>
      </c>
      <c r="H89" s="174">
        <f t="shared" si="2"/>
        <v>90.481604103520624</v>
      </c>
      <c r="I89" s="174">
        <f>I88/I87*100</f>
        <v>96.838920055562809</v>
      </c>
      <c r="J89" s="174">
        <f>J88/J87*100</f>
        <v>99.052102933264877</v>
      </c>
    </row>
    <row r="90" spans="1:10" ht="15.75" thickBot="1">
      <c r="A90" s="223" t="s">
        <v>24</v>
      </c>
      <c r="B90" s="58">
        <f>B79+B73+B67+B61+B55+B49+B43+B37+B31+B25+B19+B13+B7</f>
        <v>5016729.93</v>
      </c>
      <c r="C90" s="58">
        <f t="shared" ref="C90:J90" si="3">C79+C73+C67+C61+C55+C49+C43+C37+C31+C25+C19+C13+C7</f>
        <v>229359.96000000002</v>
      </c>
      <c r="D90" s="58">
        <f t="shared" si="3"/>
        <v>573495.5</v>
      </c>
      <c r="E90" s="58">
        <f t="shared" si="3"/>
        <v>1431030.88</v>
      </c>
      <c r="F90" s="58">
        <f t="shared" si="3"/>
        <v>103312.86</v>
      </c>
      <c r="G90" s="58">
        <f t="shared" si="3"/>
        <v>150653.75</v>
      </c>
      <c r="H90" s="58">
        <f t="shared" si="3"/>
        <v>203570.11</v>
      </c>
      <c r="I90" s="58">
        <f>SUM(B90:H90)</f>
        <v>7708152.9900000002</v>
      </c>
      <c r="J90" s="58">
        <f t="shared" si="3"/>
        <v>1281478.4500000002</v>
      </c>
    </row>
    <row r="91" spans="1:10" ht="15.75" thickBot="1">
      <c r="A91" s="222" t="s">
        <v>11</v>
      </c>
      <c r="B91" s="174">
        <f>B90/B88</f>
        <v>6.5944406148973229</v>
      </c>
      <c r="C91" s="174">
        <f t="shared" ref="C91:J91" si="4">C90/C88</f>
        <v>4.8649808495433993</v>
      </c>
      <c r="D91" s="174">
        <f t="shared" si="4"/>
        <v>5.516780668202335</v>
      </c>
      <c r="E91" s="174">
        <f t="shared" si="4"/>
        <v>5.6233972288370699</v>
      </c>
      <c r="F91" s="174">
        <f t="shared" si="4"/>
        <v>5.0293941965191973</v>
      </c>
      <c r="G91" s="174">
        <f t="shared" si="4"/>
        <v>4.1661274203173644</v>
      </c>
      <c r="H91" s="174">
        <f t="shared" si="4"/>
        <v>5.245630232872152</v>
      </c>
      <c r="I91" s="174">
        <f t="shared" si="4"/>
        <v>6.1086602821602964</v>
      </c>
      <c r="J91" s="174">
        <f t="shared" si="4"/>
        <v>3.5330857053056457</v>
      </c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91"/>
  <sheetViews>
    <sheetView topLeftCell="A70" workbookViewId="0">
      <selection activeCell="Q79" sqref="Q79"/>
    </sheetView>
  </sheetViews>
  <sheetFormatPr defaultRowHeight="15"/>
  <cols>
    <col min="1" max="1" width="34.42578125" customWidth="1"/>
    <col min="2" max="2" width="17" customWidth="1"/>
    <col min="3" max="3" width="13.28515625" customWidth="1"/>
    <col min="4" max="10" width="12.7109375" customWidth="1"/>
  </cols>
  <sheetData>
    <row r="1" spans="1:10" ht="16.5" thickBot="1">
      <c r="A1" s="316" t="s">
        <v>13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0" ht="30.75" thickBot="1">
      <c r="A2" s="1" t="s">
        <v>44</v>
      </c>
      <c r="B2" s="224" t="s">
        <v>1</v>
      </c>
      <c r="C2" s="224" t="s">
        <v>2</v>
      </c>
      <c r="D2" s="224" t="s">
        <v>3</v>
      </c>
      <c r="E2" s="224" t="s">
        <v>4</v>
      </c>
      <c r="F2" s="224" t="s">
        <v>5</v>
      </c>
      <c r="G2" s="224" t="s">
        <v>6</v>
      </c>
      <c r="H2" s="224" t="s">
        <v>7</v>
      </c>
      <c r="I2" s="285" t="s">
        <v>8</v>
      </c>
      <c r="J2" s="285" t="s">
        <v>9</v>
      </c>
    </row>
    <row r="3" spans="1:10" ht="17.25" thickTop="1" thickBot="1">
      <c r="A3" s="326" t="s">
        <v>28</v>
      </c>
      <c r="B3" s="327"/>
      <c r="C3" s="327"/>
      <c r="D3" s="327"/>
      <c r="E3" s="327"/>
      <c r="F3" s="327"/>
      <c r="G3" s="327"/>
      <c r="H3" s="327"/>
      <c r="I3" s="327"/>
      <c r="J3" s="328"/>
    </row>
    <row r="4" spans="1:10" ht="16.5" thickBot="1">
      <c r="A4" s="182" t="s">
        <v>23</v>
      </c>
      <c r="B4" s="269">
        <f>3909+164363</f>
        <v>168272</v>
      </c>
      <c r="C4" s="270">
        <f>275+12537</f>
        <v>12812</v>
      </c>
      <c r="D4" s="270">
        <f>265+21231</f>
        <v>21496</v>
      </c>
      <c r="E4" s="270">
        <f>1524+50099</f>
        <v>51623</v>
      </c>
      <c r="F4" s="270">
        <f>60+3682</f>
        <v>3742</v>
      </c>
      <c r="G4" s="270">
        <f>124+5676</f>
        <v>5800</v>
      </c>
      <c r="H4" s="270">
        <f>59+5817</f>
        <v>5876</v>
      </c>
      <c r="I4" s="270">
        <f>SUM(B4:H4)</f>
        <v>269621</v>
      </c>
      <c r="J4" s="270">
        <f>2020+82423</f>
        <v>84443</v>
      </c>
    </row>
    <row r="5" spans="1:10" ht="16.5" thickBot="1">
      <c r="A5" s="185" t="s">
        <v>22</v>
      </c>
      <c r="B5" s="258"/>
      <c r="C5" s="259"/>
      <c r="D5" s="260"/>
      <c r="E5" s="260"/>
      <c r="F5" s="259"/>
      <c r="G5" s="259"/>
      <c r="H5" s="260"/>
      <c r="I5" s="260"/>
      <c r="J5" s="261"/>
    </row>
    <row r="6" spans="1:10" ht="16.5" thickBot="1">
      <c r="A6" s="188" t="s">
        <v>12</v>
      </c>
      <c r="B6" s="63"/>
      <c r="C6" s="64"/>
      <c r="D6" s="64"/>
      <c r="E6" s="64"/>
      <c r="F6" s="64"/>
      <c r="G6" s="64"/>
      <c r="H6" s="64"/>
      <c r="I6" s="64"/>
      <c r="J6" s="226"/>
    </row>
    <row r="7" spans="1:10" ht="16.5" thickBot="1">
      <c r="A7" s="190" t="s">
        <v>24</v>
      </c>
      <c r="B7" s="257"/>
      <c r="C7" s="59"/>
      <c r="D7" s="59"/>
      <c r="E7" s="59"/>
      <c r="F7" s="59"/>
      <c r="G7" s="59"/>
      <c r="H7" s="59"/>
      <c r="I7" s="59"/>
      <c r="J7" s="118"/>
    </row>
    <row r="8" spans="1:10" ht="16.5" thickBot="1">
      <c r="A8" s="192" t="s">
        <v>11</v>
      </c>
      <c r="B8" s="229"/>
      <c r="C8" s="84"/>
      <c r="D8" s="84"/>
      <c r="E8" s="84"/>
      <c r="F8" s="84"/>
      <c r="G8" s="84"/>
      <c r="H8" s="84"/>
      <c r="I8" s="84"/>
      <c r="J8" s="84"/>
    </row>
    <row r="9" spans="1:10" ht="16.5" thickBot="1">
      <c r="A9" s="329" t="s">
        <v>10</v>
      </c>
      <c r="B9" s="330"/>
      <c r="C9" s="330"/>
      <c r="D9" s="330"/>
      <c r="E9" s="330"/>
      <c r="F9" s="330"/>
      <c r="G9" s="330"/>
      <c r="H9" s="330"/>
      <c r="I9" s="330"/>
      <c r="J9" s="331"/>
    </row>
    <row r="10" spans="1:10" ht="16.5" thickBot="1">
      <c r="A10" s="182" t="s">
        <v>23</v>
      </c>
      <c r="B10" s="247">
        <v>72823</v>
      </c>
      <c r="C10" s="248">
        <v>4933</v>
      </c>
      <c r="D10" s="248">
        <v>16821</v>
      </c>
      <c r="E10" s="248">
        <v>19957</v>
      </c>
      <c r="F10" s="248">
        <v>3462</v>
      </c>
      <c r="G10" s="248">
        <v>10527</v>
      </c>
      <c r="H10" s="248">
        <v>8966</v>
      </c>
      <c r="I10" s="248">
        <f>SUM(B10:H10)</f>
        <v>137489</v>
      </c>
      <c r="J10" s="248">
        <v>40143</v>
      </c>
    </row>
    <row r="11" spans="1:10" ht="16.5" thickBot="1">
      <c r="A11" s="185" t="s">
        <v>22</v>
      </c>
      <c r="B11" s="249"/>
      <c r="C11" s="249"/>
      <c r="D11" s="249"/>
      <c r="E11" s="249"/>
      <c r="F11" s="249"/>
      <c r="G11" s="249"/>
      <c r="H11" s="249"/>
      <c r="I11" s="250"/>
      <c r="J11" s="251"/>
    </row>
    <row r="12" spans="1:10" ht="16.5" thickBot="1">
      <c r="A12" s="188" t="s">
        <v>12</v>
      </c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16.5" thickBot="1">
      <c r="A13" s="190" t="s">
        <v>24</v>
      </c>
      <c r="B13" s="252"/>
      <c r="C13" s="253"/>
      <c r="D13" s="253"/>
      <c r="E13" s="253"/>
      <c r="F13" s="253"/>
      <c r="G13" s="253"/>
      <c r="H13" s="254"/>
      <c r="I13" s="255"/>
      <c r="J13" s="256"/>
    </row>
    <row r="14" spans="1:10" ht="16.5" thickBot="1">
      <c r="A14" s="192" t="s">
        <v>11</v>
      </c>
      <c r="B14" s="83"/>
      <c r="C14" s="83"/>
      <c r="D14" s="83"/>
      <c r="E14" s="83"/>
      <c r="F14" s="83"/>
      <c r="G14" s="83"/>
      <c r="H14" s="83"/>
      <c r="I14" s="83"/>
      <c r="J14" s="83"/>
    </row>
    <row r="15" spans="1:10" ht="16.5" thickBot="1">
      <c r="A15" s="329" t="s">
        <v>29</v>
      </c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ht="16.5" thickBot="1">
      <c r="A16" s="182" t="s">
        <v>23</v>
      </c>
      <c r="B16" s="271">
        <v>54210</v>
      </c>
      <c r="C16" s="272">
        <v>2671</v>
      </c>
      <c r="D16" s="273">
        <v>7803</v>
      </c>
      <c r="E16" s="272">
        <v>8357</v>
      </c>
      <c r="F16" s="272">
        <v>1725</v>
      </c>
      <c r="G16" s="272">
        <v>1954</v>
      </c>
      <c r="H16" s="272">
        <v>3944</v>
      </c>
      <c r="I16" s="272">
        <f>SUM(B16:H16)</f>
        <v>80664</v>
      </c>
      <c r="J16" s="272">
        <v>24614</v>
      </c>
    </row>
    <row r="17" spans="1:10" ht="16.5" thickBot="1">
      <c r="A17" s="185" t="s">
        <v>22</v>
      </c>
      <c r="B17" s="262"/>
      <c r="C17" s="262"/>
      <c r="D17" s="262"/>
      <c r="E17" s="262"/>
      <c r="F17" s="262"/>
      <c r="G17" s="262"/>
      <c r="H17" s="262"/>
      <c r="I17" s="262"/>
      <c r="J17" s="263"/>
    </row>
    <row r="18" spans="1:10" ht="16.5" thickBot="1">
      <c r="A18" s="188" t="s">
        <v>12</v>
      </c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16.5" thickBot="1">
      <c r="A19" s="190" t="s">
        <v>24</v>
      </c>
      <c r="B19" s="37"/>
      <c r="C19" s="38"/>
      <c r="D19" s="38"/>
      <c r="E19" s="38"/>
      <c r="F19" s="38"/>
      <c r="G19" s="38"/>
      <c r="H19" s="39"/>
      <c r="I19" s="40"/>
      <c r="J19" s="37"/>
    </row>
    <row r="20" spans="1:10" ht="16.5" thickBot="1">
      <c r="A20" s="199" t="s">
        <v>11</v>
      </c>
      <c r="B20" s="244"/>
      <c r="C20" s="244"/>
      <c r="D20" s="244"/>
      <c r="E20" s="244"/>
      <c r="F20" s="244"/>
      <c r="G20" s="244"/>
      <c r="H20" s="244"/>
      <c r="I20" s="244"/>
      <c r="J20" s="243"/>
    </row>
    <row r="21" spans="1:10" ht="16.5" thickBot="1">
      <c r="A21" s="332" t="s">
        <v>14</v>
      </c>
      <c r="B21" s="333"/>
      <c r="C21" s="333"/>
      <c r="D21" s="333"/>
      <c r="E21" s="333"/>
      <c r="F21" s="333"/>
      <c r="G21" s="333"/>
      <c r="H21" s="333"/>
      <c r="I21" s="333"/>
      <c r="J21" s="334"/>
    </row>
    <row r="22" spans="1:10" ht="16.5" thickBot="1">
      <c r="A22" s="182" t="s">
        <v>23</v>
      </c>
      <c r="B22" s="274">
        <v>10781</v>
      </c>
      <c r="C22" s="272">
        <v>494</v>
      </c>
      <c r="D22" s="272">
        <v>1319</v>
      </c>
      <c r="E22" s="272">
        <v>3214</v>
      </c>
      <c r="F22" s="272">
        <v>866</v>
      </c>
      <c r="G22" s="272">
        <v>1183</v>
      </c>
      <c r="H22" s="272">
        <v>1295</v>
      </c>
      <c r="I22" s="272">
        <f>SUM(B22:H22)</f>
        <v>19152</v>
      </c>
      <c r="J22" s="272">
        <v>6029</v>
      </c>
    </row>
    <row r="23" spans="1:10" ht="16.5" thickBot="1">
      <c r="A23" s="185" t="s">
        <v>22</v>
      </c>
      <c r="B23" s="267"/>
      <c r="C23" s="267"/>
      <c r="D23" s="267"/>
      <c r="E23" s="267"/>
      <c r="F23" s="267"/>
      <c r="G23" s="267"/>
      <c r="H23" s="267"/>
      <c r="I23" s="267"/>
      <c r="J23" s="267"/>
    </row>
    <row r="24" spans="1:10" ht="16.5" thickBot="1">
      <c r="A24" s="188" t="s">
        <v>12</v>
      </c>
      <c r="B24" s="202"/>
      <c r="C24" s="202"/>
      <c r="D24" s="202"/>
      <c r="E24" s="202"/>
      <c r="F24" s="202"/>
      <c r="G24" s="202"/>
      <c r="H24" s="202"/>
      <c r="I24" s="202"/>
      <c r="J24" s="202"/>
    </row>
    <row r="25" spans="1:10" ht="16.5" thickBot="1">
      <c r="A25" s="190" t="s">
        <v>24</v>
      </c>
      <c r="B25" s="268"/>
      <c r="C25" s="268"/>
      <c r="D25" s="268"/>
      <c r="E25" s="268"/>
      <c r="F25" s="268"/>
      <c r="G25" s="268"/>
      <c r="H25" s="268"/>
      <c r="I25" s="268"/>
      <c r="J25" s="268"/>
    </row>
    <row r="26" spans="1:10" ht="16.5" thickBot="1">
      <c r="A26" s="192" t="s">
        <v>11</v>
      </c>
      <c r="B26" s="230"/>
      <c r="C26" s="230"/>
      <c r="D26" s="230"/>
      <c r="E26" s="230"/>
      <c r="F26" s="230"/>
      <c r="G26" s="230"/>
      <c r="H26" s="230"/>
      <c r="I26" s="230"/>
      <c r="J26" s="230"/>
    </row>
    <row r="27" spans="1:10" ht="16.5" thickBot="1">
      <c r="A27" s="329" t="s">
        <v>30</v>
      </c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ht="16.5" thickBot="1">
      <c r="A28" s="182" t="s">
        <v>23</v>
      </c>
      <c r="B28" s="274">
        <v>57179</v>
      </c>
      <c r="C28" s="272">
        <v>6642</v>
      </c>
      <c r="D28" s="272">
        <v>4492</v>
      </c>
      <c r="E28" s="272">
        <v>18311</v>
      </c>
      <c r="F28" s="272">
        <v>959</v>
      </c>
      <c r="G28" s="272">
        <v>799</v>
      </c>
      <c r="H28" s="272">
        <v>846</v>
      </c>
      <c r="I28" s="272">
        <f>SUM(B28:H28)</f>
        <v>89228</v>
      </c>
      <c r="J28" s="272">
        <v>22541</v>
      </c>
    </row>
    <row r="29" spans="1:10" ht="16.5" thickBot="1">
      <c r="A29" s="185" t="s">
        <v>22</v>
      </c>
      <c r="B29" s="267"/>
      <c r="C29" s="267"/>
      <c r="D29" s="267"/>
      <c r="E29" s="267"/>
      <c r="F29" s="267"/>
      <c r="G29" s="267"/>
      <c r="H29" s="267"/>
      <c r="I29" s="267"/>
      <c r="J29" s="267"/>
    </row>
    <row r="30" spans="1:10" ht="16.5" thickBot="1">
      <c r="A30" s="188" t="s">
        <v>12</v>
      </c>
      <c r="B30" s="202"/>
      <c r="C30" s="202"/>
      <c r="D30" s="202"/>
      <c r="E30" s="202"/>
      <c r="F30" s="202"/>
      <c r="G30" s="202"/>
      <c r="H30" s="202"/>
      <c r="I30" s="202"/>
      <c r="J30" s="202"/>
    </row>
    <row r="31" spans="1:10" ht="16.5" thickBot="1">
      <c r="A31" s="190" t="s">
        <v>24</v>
      </c>
      <c r="B31" s="268"/>
      <c r="C31" s="268"/>
      <c r="D31" s="268"/>
      <c r="E31" s="268"/>
      <c r="F31" s="268"/>
      <c r="G31" s="268"/>
      <c r="H31" s="268"/>
      <c r="I31" s="268"/>
      <c r="J31" s="268"/>
    </row>
    <row r="32" spans="1:10" ht="16.5" thickBot="1">
      <c r="A32" s="192" t="s">
        <v>11</v>
      </c>
      <c r="B32" s="230"/>
      <c r="C32" s="230"/>
      <c r="D32" s="230"/>
      <c r="E32" s="230"/>
      <c r="F32" s="230"/>
      <c r="G32" s="230"/>
      <c r="H32" s="230"/>
      <c r="I32" s="230"/>
      <c r="J32" s="230"/>
    </row>
    <row r="33" spans="1:10" ht="16.5" thickBot="1">
      <c r="A33" s="329" t="s">
        <v>15</v>
      </c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ht="16.5" thickBot="1">
      <c r="A34" s="182" t="s">
        <v>23</v>
      </c>
      <c r="B34" s="269">
        <v>11151</v>
      </c>
      <c r="C34" s="270">
        <v>1087</v>
      </c>
      <c r="D34" s="270">
        <v>2098</v>
      </c>
      <c r="E34" s="270">
        <v>2635</v>
      </c>
      <c r="F34" s="270">
        <v>821</v>
      </c>
      <c r="G34" s="270">
        <v>1271</v>
      </c>
      <c r="H34" s="270">
        <v>1598</v>
      </c>
      <c r="I34" s="270">
        <f>SUM(B34:H34)</f>
        <v>20661</v>
      </c>
      <c r="J34" s="270">
        <v>5630</v>
      </c>
    </row>
    <row r="35" spans="1:10" ht="16.5" thickBot="1">
      <c r="A35" s="185" t="s">
        <v>22</v>
      </c>
      <c r="B35" s="242"/>
      <c r="C35" s="242"/>
      <c r="D35" s="242"/>
      <c r="E35" s="242"/>
      <c r="F35" s="242"/>
      <c r="G35" s="242"/>
      <c r="H35" s="242"/>
      <c r="I35" s="242"/>
      <c r="J35" s="242"/>
    </row>
    <row r="36" spans="1:10" ht="16.5" thickBot="1">
      <c r="A36" s="188" t="s">
        <v>12</v>
      </c>
      <c r="B36" s="227"/>
      <c r="C36" s="227"/>
      <c r="D36" s="227"/>
      <c r="E36" s="227"/>
      <c r="F36" s="227"/>
      <c r="G36" s="227"/>
      <c r="H36" s="227"/>
      <c r="I36" s="227"/>
      <c r="J36" s="227"/>
    </row>
    <row r="37" spans="1:10" ht="16.5" thickBot="1">
      <c r="A37" s="190" t="s">
        <v>24</v>
      </c>
      <c r="B37" s="241"/>
      <c r="C37" s="241"/>
      <c r="D37" s="241"/>
      <c r="E37" s="241"/>
      <c r="F37" s="241"/>
      <c r="G37" s="241"/>
      <c r="H37" s="241"/>
      <c r="I37" s="241"/>
      <c r="J37" s="241"/>
    </row>
    <row r="38" spans="1:10" ht="16.5" thickBot="1">
      <c r="A38" s="192" t="s">
        <v>11</v>
      </c>
      <c r="B38" s="231"/>
      <c r="C38" s="231"/>
      <c r="D38" s="231"/>
      <c r="E38" s="231"/>
      <c r="F38" s="231"/>
      <c r="G38" s="231"/>
      <c r="H38" s="231"/>
      <c r="I38" s="231"/>
      <c r="J38" s="231"/>
    </row>
    <row r="39" spans="1:10" ht="16.5" thickBot="1">
      <c r="A39" s="329" t="s">
        <v>16</v>
      </c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ht="16.5" thickBot="1">
      <c r="A40" s="182" t="s">
        <v>23</v>
      </c>
      <c r="B40" s="275">
        <v>54586</v>
      </c>
      <c r="C40" s="276">
        <v>4084</v>
      </c>
      <c r="D40" s="276">
        <v>16652</v>
      </c>
      <c r="E40" s="276">
        <v>12157</v>
      </c>
      <c r="F40" s="276">
        <v>2061</v>
      </c>
      <c r="G40" s="276">
        <v>6777</v>
      </c>
      <c r="H40" s="276">
        <v>5763</v>
      </c>
      <c r="I40" s="276">
        <f>SUM(B40:H40)</f>
        <v>102080</v>
      </c>
      <c r="J40" s="276">
        <v>32053</v>
      </c>
    </row>
    <row r="41" spans="1:10" ht="16.5" thickBot="1">
      <c r="A41" s="185" t="s">
        <v>22</v>
      </c>
      <c r="B41" s="34"/>
      <c r="C41" s="34"/>
      <c r="D41" s="34"/>
      <c r="E41" s="34"/>
      <c r="F41" s="34"/>
      <c r="G41" s="34"/>
      <c r="H41" s="34"/>
      <c r="I41" s="34"/>
      <c r="J41" s="35"/>
    </row>
    <row r="42" spans="1:10" ht="16.5" thickBot="1">
      <c r="A42" s="188" t="s">
        <v>12</v>
      </c>
      <c r="B42" s="64"/>
      <c r="C42" s="64"/>
      <c r="D42" s="64"/>
      <c r="E42" s="64"/>
      <c r="F42" s="64"/>
      <c r="G42" s="64"/>
      <c r="H42" s="64"/>
      <c r="I42" s="68"/>
      <c r="J42" s="67"/>
    </row>
    <row r="43" spans="1:10" ht="16.5" thickBot="1">
      <c r="A43" s="190" t="s">
        <v>24</v>
      </c>
      <c r="B43" s="37"/>
      <c r="C43" s="38"/>
      <c r="D43" s="38"/>
      <c r="E43" s="38"/>
      <c r="F43" s="38"/>
      <c r="G43" s="38"/>
      <c r="H43" s="39"/>
      <c r="I43" s="44"/>
      <c r="J43" s="45"/>
    </row>
    <row r="44" spans="1:10" ht="16.5" thickBot="1">
      <c r="A44" s="199" t="s">
        <v>11</v>
      </c>
      <c r="B44" s="71"/>
      <c r="C44" s="71"/>
      <c r="D44" s="71"/>
      <c r="E44" s="71"/>
      <c r="F44" s="71"/>
      <c r="G44" s="71"/>
      <c r="H44" s="71"/>
      <c r="I44" s="71"/>
      <c r="J44" s="71"/>
    </row>
    <row r="45" spans="1:10" ht="16.5" thickBot="1">
      <c r="A45" s="332" t="s">
        <v>33</v>
      </c>
      <c r="B45" s="333"/>
      <c r="C45" s="333"/>
      <c r="D45" s="333"/>
      <c r="E45" s="333"/>
      <c r="F45" s="333"/>
      <c r="G45" s="333"/>
      <c r="H45" s="333"/>
      <c r="I45" s="333"/>
      <c r="J45" s="334"/>
    </row>
    <row r="46" spans="1:10" ht="16.5" thickBot="1">
      <c r="A46" s="182" t="s">
        <v>23</v>
      </c>
      <c r="B46" s="274">
        <v>50521</v>
      </c>
      <c r="C46" s="272">
        <v>3297</v>
      </c>
      <c r="D46" s="272">
        <v>5410</v>
      </c>
      <c r="E46" s="272">
        <v>17334</v>
      </c>
      <c r="F46" s="272">
        <v>646</v>
      </c>
      <c r="G46" s="272">
        <v>1882</v>
      </c>
      <c r="H46" s="272">
        <v>4714</v>
      </c>
      <c r="I46" s="272">
        <f>SUM(B46:H46)</f>
        <v>83804</v>
      </c>
      <c r="J46" s="272">
        <v>24775</v>
      </c>
    </row>
    <row r="47" spans="1:10" ht="16.5" thickBot="1">
      <c r="A47" s="185" t="s">
        <v>22</v>
      </c>
      <c r="B47" s="249"/>
      <c r="C47" s="249"/>
      <c r="D47" s="249"/>
      <c r="E47" s="249"/>
      <c r="F47" s="249"/>
      <c r="G47" s="249"/>
      <c r="H47" s="281"/>
      <c r="I47" s="282"/>
      <c r="J47" s="249"/>
    </row>
    <row r="48" spans="1:10" ht="16.5" thickBot="1">
      <c r="A48" s="188" t="s">
        <v>12</v>
      </c>
      <c r="B48" s="64"/>
      <c r="C48" s="64"/>
      <c r="D48" s="64"/>
      <c r="E48" s="64"/>
      <c r="F48" s="64"/>
      <c r="G48" s="64"/>
      <c r="H48" s="239"/>
      <c r="I48" s="63"/>
      <c r="J48" s="64"/>
    </row>
    <row r="49" spans="1:10" ht="16.5" thickBot="1">
      <c r="A49" s="190" t="s">
        <v>24</v>
      </c>
      <c r="B49" s="253"/>
      <c r="C49" s="253"/>
      <c r="D49" s="253"/>
      <c r="E49" s="253"/>
      <c r="F49" s="253"/>
      <c r="G49" s="253"/>
      <c r="H49" s="254"/>
      <c r="I49" s="283"/>
      <c r="J49" s="253"/>
    </row>
    <row r="50" spans="1:10" ht="16.5" thickBot="1">
      <c r="A50" s="206" t="s">
        <v>11</v>
      </c>
      <c r="B50" s="233"/>
      <c r="C50" s="233"/>
      <c r="D50" s="233"/>
      <c r="E50" s="233"/>
      <c r="F50" s="233"/>
      <c r="G50" s="233"/>
      <c r="H50" s="234"/>
      <c r="I50" s="235"/>
      <c r="J50" s="233"/>
    </row>
    <row r="51" spans="1:10" ht="16.5" thickBot="1">
      <c r="A51" s="329" t="s">
        <v>17</v>
      </c>
      <c r="B51" s="330"/>
      <c r="C51" s="330"/>
      <c r="D51" s="330"/>
      <c r="E51" s="330"/>
      <c r="F51" s="330"/>
      <c r="G51" s="330"/>
      <c r="H51" s="330"/>
      <c r="I51" s="330"/>
      <c r="J51" s="331"/>
    </row>
    <row r="52" spans="1:10" ht="16.5" thickBot="1">
      <c r="A52" s="182" t="s">
        <v>23</v>
      </c>
      <c r="B52" s="269">
        <v>68715</v>
      </c>
      <c r="C52" s="270">
        <v>3372</v>
      </c>
      <c r="D52" s="270">
        <v>11831</v>
      </c>
      <c r="E52" s="270">
        <v>36102</v>
      </c>
      <c r="F52" s="270">
        <v>3732</v>
      </c>
      <c r="G52" s="270">
        <v>5823</v>
      </c>
      <c r="H52" s="270">
        <v>4673</v>
      </c>
      <c r="I52" s="270">
        <f>SUM(B52:H52)</f>
        <v>134248</v>
      </c>
      <c r="J52" s="270">
        <v>37550</v>
      </c>
    </row>
    <row r="53" spans="1:10" ht="16.5" thickBot="1">
      <c r="A53" s="185" t="s">
        <v>22</v>
      </c>
      <c r="B53" s="34"/>
      <c r="C53" s="34"/>
      <c r="D53" s="34"/>
      <c r="E53" s="34"/>
      <c r="F53" s="34"/>
      <c r="G53" s="34"/>
      <c r="H53" s="34"/>
      <c r="I53" s="34"/>
      <c r="J53" s="35"/>
    </row>
    <row r="54" spans="1:10" ht="16.5" thickBot="1">
      <c r="A54" s="188" t="s">
        <v>12</v>
      </c>
      <c r="B54" s="64"/>
      <c r="C54" s="64"/>
      <c r="D54" s="64"/>
      <c r="E54" s="64"/>
      <c r="F54" s="64"/>
      <c r="G54" s="64"/>
      <c r="H54" s="64"/>
      <c r="I54" s="68"/>
      <c r="J54" s="67"/>
    </row>
    <row r="55" spans="1:10" ht="16.5" thickBot="1">
      <c r="A55" s="190" t="s">
        <v>24</v>
      </c>
      <c r="B55" s="37"/>
      <c r="C55" s="38"/>
      <c r="D55" s="38"/>
      <c r="E55" s="38"/>
      <c r="F55" s="38"/>
      <c r="G55" s="38"/>
      <c r="H55" s="39"/>
      <c r="I55" s="44"/>
      <c r="J55" s="45"/>
    </row>
    <row r="56" spans="1:10" ht="16.5" thickBot="1">
      <c r="A56" s="192" t="s">
        <v>11</v>
      </c>
      <c r="B56" s="264"/>
      <c r="C56" s="264"/>
      <c r="D56" s="264"/>
      <c r="E56" s="264"/>
      <c r="F56" s="264"/>
      <c r="G56" s="264"/>
      <c r="H56" s="264"/>
      <c r="I56" s="264"/>
      <c r="J56" s="264"/>
    </row>
    <row r="57" spans="1:10" ht="16.5" thickBot="1">
      <c r="A57" s="329" t="s">
        <v>18</v>
      </c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ht="16.5" thickBot="1">
      <c r="A58" s="207" t="s">
        <v>23</v>
      </c>
      <c r="B58" s="269">
        <v>109513</v>
      </c>
      <c r="C58" s="270">
        <v>4616</v>
      </c>
      <c r="D58" s="270">
        <v>5943</v>
      </c>
      <c r="E58" s="270">
        <v>34930</v>
      </c>
      <c r="F58" s="270">
        <v>2039</v>
      </c>
      <c r="G58" s="270">
        <v>1193</v>
      </c>
      <c r="H58" s="270">
        <v>1837</v>
      </c>
      <c r="I58" s="270">
        <f>SUM(B58:H58)</f>
        <v>160071</v>
      </c>
      <c r="J58" s="270">
        <v>35273</v>
      </c>
    </row>
    <row r="59" spans="1:10" ht="16.5" thickBot="1">
      <c r="A59" s="208" t="s">
        <v>22</v>
      </c>
      <c r="B59" s="34"/>
      <c r="C59" s="34"/>
      <c r="D59" s="34"/>
      <c r="E59" s="34"/>
      <c r="F59" s="34"/>
      <c r="G59" s="34"/>
      <c r="H59" s="34"/>
      <c r="I59" s="34"/>
      <c r="J59" s="35"/>
    </row>
    <row r="60" spans="1:10" ht="16.5" thickBot="1">
      <c r="A60" s="209" t="s">
        <v>12</v>
      </c>
      <c r="B60" s="32"/>
      <c r="C60" s="32"/>
      <c r="D60" s="32"/>
      <c r="E60" s="32"/>
      <c r="F60" s="32"/>
      <c r="G60" s="32"/>
      <c r="H60" s="32"/>
      <c r="I60" s="240"/>
      <c r="J60" s="43"/>
    </row>
    <row r="61" spans="1:10" ht="16.5" thickBot="1">
      <c r="A61" s="210" t="s">
        <v>24</v>
      </c>
      <c r="B61" s="37"/>
      <c r="C61" s="38"/>
      <c r="D61" s="38"/>
      <c r="E61" s="38"/>
      <c r="F61" s="38"/>
      <c r="G61" s="38"/>
      <c r="H61" s="39"/>
      <c r="I61" s="44"/>
      <c r="J61" s="45"/>
    </row>
    <row r="62" spans="1:10" ht="16.5" thickBot="1">
      <c r="A62" s="211" t="s">
        <v>11</v>
      </c>
      <c r="B62" s="243"/>
      <c r="C62" s="244"/>
      <c r="D62" s="244"/>
      <c r="E62" s="244"/>
      <c r="F62" s="244"/>
      <c r="G62" s="244"/>
      <c r="H62" s="245"/>
      <c r="I62" s="246"/>
      <c r="J62" s="243"/>
    </row>
    <row r="63" spans="1:10" ht="16.5" thickBot="1">
      <c r="A63" s="329" t="s">
        <v>19</v>
      </c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ht="16.5" thickBot="1">
      <c r="A64" s="182" t="s">
        <v>23</v>
      </c>
      <c r="B64" s="269">
        <v>49414</v>
      </c>
      <c r="C64" s="270">
        <v>2792</v>
      </c>
      <c r="D64" s="270">
        <v>2856</v>
      </c>
      <c r="E64" s="270">
        <v>34506</v>
      </c>
      <c r="F64" s="270">
        <v>936</v>
      </c>
      <c r="G64" s="270">
        <v>1880</v>
      </c>
      <c r="H64" s="270">
        <v>1431</v>
      </c>
      <c r="I64" s="270">
        <f>SUM(B64:H64)</f>
        <v>93815</v>
      </c>
      <c r="J64" s="270">
        <v>23147</v>
      </c>
    </row>
    <row r="65" spans="1:10" ht="16.5" thickBot="1">
      <c r="A65" s="185" t="s">
        <v>22</v>
      </c>
      <c r="B65" s="48"/>
      <c r="C65" s="48"/>
      <c r="D65" s="48"/>
      <c r="E65" s="48"/>
      <c r="F65" s="48"/>
      <c r="G65" s="48"/>
      <c r="H65" s="48"/>
      <c r="I65" s="48"/>
      <c r="J65" s="48"/>
    </row>
    <row r="66" spans="1:10" ht="16.5" thickBot="1">
      <c r="A66" s="188" t="s">
        <v>12</v>
      </c>
      <c r="B66" s="227"/>
      <c r="C66" s="227"/>
      <c r="D66" s="227"/>
      <c r="E66" s="227"/>
      <c r="F66" s="227"/>
      <c r="G66" s="227"/>
      <c r="H66" s="227"/>
      <c r="I66" s="227"/>
      <c r="J66" s="227"/>
    </row>
    <row r="67" spans="1:10" ht="16.5" thickBot="1">
      <c r="A67" s="190" t="s">
        <v>24</v>
      </c>
      <c r="B67" s="49"/>
      <c r="C67" s="49"/>
      <c r="D67" s="49"/>
      <c r="E67" s="49"/>
      <c r="F67" s="49"/>
      <c r="G67" s="49"/>
      <c r="H67" s="49"/>
      <c r="I67" s="49"/>
      <c r="J67" s="49"/>
    </row>
    <row r="68" spans="1:10" ht="16.5" thickBot="1">
      <c r="A68" s="199" t="s">
        <v>11</v>
      </c>
      <c r="B68" s="236"/>
      <c r="C68" s="236"/>
      <c r="D68" s="236"/>
      <c r="E68" s="236"/>
      <c r="F68" s="236"/>
      <c r="G68" s="236"/>
      <c r="H68" s="236"/>
      <c r="I68" s="236"/>
      <c r="J68" s="236"/>
    </row>
    <row r="69" spans="1:10" ht="16.5" thickBot="1">
      <c r="A69" s="332" t="s">
        <v>32</v>
      </c>
      <c r="B69" s="333"/>
      <c r="C69" s="333"/>
      <c r="D69" s="333"/>
      <c r="E69" s="333"/>
      <c r="F69" s="333"/>
      <c r="G69" s="333"/>
      <c r="H69" s="333"/>
      <c r="I69" s="333"/>
      <c r="J69" s="334"/>
    </row>
    <row r="70" spans="1:10" ht="16.5" thickBot="1">
      <c r="A70" s="182" t="s">
        <v>23</v>
      </c>
      <c r="B70" s="277">
        <v>32619</v>
      </c>
      <c r="C70" s="278">
        <v>2393</v>
      </c>
      <c r="D70" s="279">
        <v>2649</v>
      </c>
      <c r="E70" s="278">
        <v>8634</v>
      </c>
      <c r="F70" s="278">
        <v>99</v>
      </c>
      <c r="G70" s="278">
        <v>1163</v>
      </c>
      <c r="H70" s="278">
        <v>462</v>
      </c>
      <c r="I70" s="278">
        <f>SUM(B70:H70)</f>
        <v>48019</v>
      </c>
      <c r="J70" s="278">
        <v>12608</v>
      </c>
    </row>
    <row r="71" spans="1:10" ht="16.5" thickBot="1">
      <c r="A71" s="185" t="s">
        <v>22</v>
      </c>
      <c r="B71" s="48"/>
      <c r="C71" s="48"/>
      <c r="D71" s="48"/>
      <c r="E71" s="48"/>
      <c r="F71" s="48"/>
      <c r="G71" s="48"/>
      <c r="H71" s="48"/>
      <c r="I71" s="48"/>
      <c r="J71" s="48"/>
    </row>
    <row r="72" spans="1:10" ht="16.5" thickBot="1">
      <c r="A72" s="188" t="s">
        <v>12</v>
      </c>
      <c r="B72" s="227"/>
      <c r="C72" s="227"/>
      <c r="D72" s="227"/>
      <c r="E72" s="227"/>
      <c r="F72" s="227"/>
      <c r="G72" s="227"/>
      <c r="H72" s="227"/>
      <c r="I72" s="227"/>
      <c r="J72" s="227"/>
    </row>
    <row r="73" spans="1:10" ht="16.5" thickBot="1">
      <c r="A73" s="190" t="s">
        <v>24</v>
      </c>
      <c r="B73" s="49"/>
      <c r="C73" s="49"/>
      <c r="D73" s="49"/>
      <c r="E73" s="49"/>
      <c r="F73" s="49"/>
      <c r="G73" s="49"/>
      <c r="H73" s="49"/>
      <c r="I73" s="49"/>
      <c r="J73" s="49"/>
    </row>
    <row r="74" spans="1:10" ht="16.5" thickBot="1">
      <c r="A74" s="192" t="s">
        <v>11</v>
      </c>
      <c r="B74" s="265"/>
      <c r="C74" s="265"/>
      <c r="D74" s="265"/>
      <c r="E74" s="265"/>
      <c r="F74" s="265"/>
      <c r="G74" s="265"/>
      <c r="H74" s="265"/>
      <c r="I74" s="265"/>
      <c r="J74" s="265"/>
    </row>
    <row r="75" spans="1:10" ht="16.5" thickBot="1">
      <c r="A75" s="329" t="s">
        <v>31</v>
      </c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ht="16.5" thickBot="1">
      <c r="A76" s="182" t="s">
        <v>23</v>
      </c>
      <c r="B76" s="274">
        <v>38415</v>
      </c>
      <c r="C76" s="272">
        <v>2426</v>
      </c>
      <c r="D76" s="272">
        <v>5170</v>
      </c>
      <c r="E76" s="272">
        <v>13645</v>
      </c>
      <c r="F76" s="272">
        <v>892</v>
      </c>
      <c r="G76" s="272">
        <v>2145</v>
      </c>
      <c r="H76" s="272">
        <v>1485</v>
      </c>
      <c r="I76" s="272">
        <f>SUM(B76:H76)</f>
        <v>64178</v>
      </c>
      <c r="J76" s="272">
        <v>17373</v>
      </c>
    </row>
    <row r="77" spans="1:10" ht="16.5" thickBot="1">
      <c r="A77" s="185" t="s">
        <v>22</v>
      </c>
      <c r="B77" s="249"/>
      <c r="C77" s="249"/>
      <c r="D77" s="249"/>
      <c r="E77" s="249"/>
      <c r="F77" s="249"/>
      <c r="G77" s="249"/>
      <c r="H77" s="249"/>
      <c r="I77" s="249"/>
      <c r="J77" s="251"/>
    </row>
    <row r="78" spans="1:10" ht="16.5" thickBot="1">
      <c r="A78" s="188" t="s">
        <v>12</v>
      </c>
      <c r="B78" s="64"/>
      <c r="C78" s="64"/>
      <c r="D78" s="64"/>
      <c r="E78" s="64"/>
      <c r="F78" s="64"/>
      <c r="G78" s="64"/>
      <c r="H78" s="64"/>
      <c r="I78" s="68"/>
      <c r="J78" s="67"/>
    </row>
    <row r="79" spans="1:10" ht="16.5" thickBot="1">
      <c r="A79" s="190" t="s">
        <v>24</v>
      </c>
      <c r="B79" s="252"/>
      <c r="C79" s="253"/>
      <c r="D79" s="253"/>
      <c r="E79" s="253"/>
      <c r="F79" s="253"/>
      <c r="G79" s="253"/>
      <c r="H79" s="254"/>
      <c r="I79" s="280"/>
      <c r="J79" s="256"/>
    </row>
    <row r="80" spans="1:10" ht="16.5" thickBot="1">
      <c r="A80" s="192" t="s">
        <v>11</v>
      </c>
      <c r="B80" s="83"/>
      <c r="C80" s="84"/>
      <c r="D80" s="84"/>
      <c r="E80" s="84"/>
      <c r="F80" s="84"/>
      <c r="G80" s="84"/>
      <c r="H80" s="85"/>
      <c r="I80" s="229"/>
      <c r="J80" s="83"/>
    </row>
    <row r="81" spans="1:10" ht="15.75">
      <c r="A81" s="2" t="s">
        <v>20</v>
      </c>
      <c r="B81" s="9"/>
      <c r="C81" s="9"/>
      <c r="D81" s="9"/>
      <c r="E81" s="9"/>
      <c r="F81" s="9"/>
      <c r="G81" s="9"/>
      <c r="H81" s="9"/>
      <c r="I81" s="9"/>
      <c r="J81" s="9"/>
    </row>
    <row r="82" spans="1:10" ht="15.75">
      <c r="A82" s="10" t="s">
        <v>21</v>
      </c>
      <c r="B82" s="9"/>
      <c r="C82" s="9"/>
      <c r="D82" s="9"/>
      <c r="E82" s="9"/>
      <c r="F82" s="9"/>
      <c r="G82" s="9"/>
      <c r="H82" s="9"/>
      <c r="I82" s="9"/>
      <c r="J82" s="9"/>
    </row>
    <row r="84" spans="1:10" ht="16.5" thickBot="1">
      <c r="A84" s="316" t="s">
        <v>25</v>
      </c>
      <c r="B84" s="316"/>
      <c r="C84" s="316"/>
      <c r="D84" s="316"/>
      <c r="E84" s="316"/>
      <c r="F84" s="316"/>
      <c r="G84" s="316"/>
      <c r="H84" s="316"/>
      <c r="I84" s="316"/>
      <c r="J84" s="316"/>
    </row>
    <row r="85" spans="1:10" ht="15.75" thickBot="1">
      <c r="A85" s="335" t="s">
        <v>26</v>
      </c>
      <c r="B85" s="336"/>
      <c r="C85" s="336"/>
      <c r="D85" s="336"/>
      <c r="E85" s="336"/>
      <c r="F85" s="336"/>
      <c r="G85" s="336"/>
      <c r="H85" s="336"/>
      <c r="I85" s="336"/>
      <c r="J85" s="337"/>
    </row>
    <row r="86" spans="1:10" ht="31.5" thickTop="1" thickBot="1">
      <c r="A86" s="216" t="s">
        <v>45</v>
      </c>
      <c r="B86" s="217" t="s">
        <v>1</v>
      </c>
      <c r="C86" s="217" t="s">
        <v>2</v>
      </c>
      <c r="D86" s="217" t="s">
        <v>3</v>
      </c>
      <c r="E86" s="217" t="s">
        <v>4</v>
      </c>
      <c r="F86" s="217" t="s">
        <v>5</v>
      </c>
      <c r="G86" s="217" t="s">
        <v>6</v>
      </c>
      <c r="H86" s="217" t="s">
        <v>7</v>
      </c>
      <c r="I86" s="218" t="s">
        <v>8</v>
      </c>
      <c r="J86" s="218" t="s">
        <v>9</v>
      </c>
    </row>
    <row r="87" spans="1:10" ht="16.5" thickTop="1" thickBot="1">
      <c r="A87" s="219" t="s">
        <v>23</v>
      </c>
      <c r="B87" s="284">
        <f t="shared" ref="B87:J88" si="0">B76+B70+B64+B58+B52+B46+B40+B34+B28+B22+B16+B10+B4</f>
        <v>778199</v>
      </c>
      <c r="C87" s="284">
        <f t="shared" si="0"/>
        <v>51619</v>
      </c>
      <c r="D87" s="284">
        <f t="shared" si="0"/>
        <v>104540</v>
      </c>
      <c r="E87" s="284">
        <f t="shared" si="0"/>
        <v>261405</v>
      </c>
      <c r="F87" s="284">
        <f t="shared" si="0"/>
        <v>21980</v>
      </c>
      <c r="G87" s="284">
        <f t="shared" si="0"/>
        <v>42397</v>
      </c>
      <c r="H87" s="284">
        <f t="shared" si="0"/>
        <v>42890</v>
      </c>
      <c r="I87" s="284">
        <f t="shared" si="0"/>
        <v>1303030</v>
      </c>
      <c r="J87" s="284">
        <f t="shared" si="0"/>
        <v>366179</v>
      </c>
    </row>
    <row r="88" spans="1:10" ht="15.75" thickBot="1">
      <c r="A88" s="221" t="s">
        <v>22</v>
      </c>
      <c r="B88" s="58">
        <f>B77+B71+B65+B59+B53+B47+B41+B35+B29+B23+B17+B11+B5</f>
        <v>0</v>
      </c>
      <c r="C88" s="58">
        <f t="shared" si="0"/>
        <v>0</v>
      </c>
      <c r="D88" s="58">
        <f t="shared" si="0"/>
        <v>0</v>
      </c>
      <c r="E88" s="58">
        <f t="shared" si="0"/>
        <v>0</v>
      </c>
      <c r="F88" s="58">
        <f t="shared" si="0"/>
        <v>0</v>
      </c>
      <c r="G88" s="58">
        <f t="shared" si="0"/>
        <v>0</v>
      </c>
      <c r="H88" s="58">
        <f t="shared" si="0"/>
        <v>0</v>
      </c>
      <c r="I88" s="58">
        <f>SUM(B88:H88)</f>
        <v>0</v>
      </c>
      <c r="J88" s="58">
        <f t="shared" si="0"/>
        <v>0</v>
      </c>
    </row>
    <row r="89" spans="1:10" ht="15.75" thickBot="1">
      <c r="A89" s="222" t="s">
        <v>12</v>
      </c>
      <c r="B89" s="174">
        <f>B88/B87*100</f>
        <v>0</v>
      </c>
      <c r="C89" s="174">
        <f t="shared" ref="C89:H89" si="1">C88/C87*100</f>
        <v>0</v>
      </c>
      <c r="D89" s="174">
        <f t="shared" si="1"/>
        <v>0</v>
      </c>
      <c r="E89" s="174">
        <f t="shared" si="1"/>
        <v>0</v>
      </c>
      <c r="F89" s="174">
        <f t="shared" si="1"/>
        <v>0</v>
      </c>
      <c r="G89" s="174">
        <f t="shared" si="1"/>
        <v>0</v>
      </c>
      <c r="H89" s="174">
        <f t="shared" si="1"/>
        <v>0</v>
      </c>
      <c r="I89" s="174">
        <f>I88/I87*100</f>
        <v>0</v>
      </c>
      <c r="J89" s="174">
        <f>J88/J87*100</f>
        <v>0</v>
      </c>
    </row>
    <row r="90" spans="1:10" ht="15.75" thickBot="1">
      <c r="A90" s="223" t="s">
        <v>24</v>
      </c>
      <c r="B90" s="58">
        <f>B79+B73+B67+B61+B55+B49+B43+B37+B31+B25+B19+B13+B7</f>
        <v>0</v>
      </c>
      <c r="C90" s="58">
        <f t="shared" ref="C90:J90" si="2">C79+C73+C67+C61+C55+C49+C43+C37+C31+C25+C19+C13+C7</f>
        <v>0</v>
      </c>
      <c r="D90" s="58">
        <f t="shared" si="2"/>
        <v>0</v>
      </c>
      <c r="E90" s="58">
        <f t="shared" si="2"/>
        <v>0</v>
      </c>
      <c r="F90" s="58">
        <f t="shared" si="2"/>
        <v>0</v>
      </c>
      <c r="G90" s="58">
        <f t="shared" si="2"/>
        <v>0</v>
      </c>
      <c r="H90" s="58">
        <f t="shared" si="2"/>
        <v>0</v>
      </c>
      <c r="I90" s="58">
        <f>SUM(B90:H90)</f>
        <v>0</v>
      </c>
      <c r="J90" s="58">
        <f t="shared" si="2"/>
        <v>0</v>
      </c>
    </row>
    <row r="91" spans="1:10" ht="15.75" thickBot="1">
      <c r="A91" s="222" t="s">
        <v>11</v>
      </c>
      <c r="B91" s="174" t="e">
        <f>B90/B88</f>
        <v>#DIV/0!</v>
      </c>
      <c r="C91" s="174" t="e">
        <f t="shared" ref="C91:J91" si="3">C90/C88</f>
        <v>#DIV/0!</v>
      </c>
      <c r="D91" s="174" t="e">
        <f t="shared" si="3"/>
        <v>#DIV/0!</v>
      </c>
      <c r="E91" s="174" t="e">
        <f t="shared" si="3"/>
        <v>#DIV/0!</v>
      </c>
      <c r="F91" s="174" t="e">
        <f t="shared" si="3"/>
        <v>#DIV/0!</v>
      </c>
      <c r="G91" s="174" t="e">
        <f t="shared" si="3"/>
        <v>#DIV/0!</v>
      </c>
      <c r="H91" s="174" t="e">
        <f t="shared" si="3"/>
        <v>#DIV/0!</v>
      </c>
      <c r="I91" s="174" t="e">
        <f t="shared" si="3"/>
        <v>#DIV/0!</v>
      </c>
      <c r="J91" s="174" t="e">
        <f t="shared" si="3"/>
        <v>#DIV/0!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 13.7.2015</vt:lpstr>
      <vt:lpstr>k 20.7.2015</vt:lpstr>
      <vt:lpstr>k 27.7.2015</vt:lpstr>
      <vt:lpstr>k 3.8.2015</vt:lpstr>
      <vt:lpstr>k 10.8.2015</vt:lpstr>
      <vt:lpstr>k 17.8.2015</vt:lpstr>
      <vt:lpstr>k 24.8.2015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szif03458</cp:lastModifiedBy>
  <cp:lastPrinted>2015-08-17T07:33:50Z</cp:lastPrinted>
  <dcterms:created xsi:type="dcterms:W3CDTF">2015-07-04T08:45:01Z</dcterms:created>
  <dcterms:modified xsi:type="dcterms:W3CDTF">2015-08-18T07:42:59Z</dcterms:modified>
</cp:coreProperties>
</file>